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CADEIRAS, MÓVEIS, MÁQUINAS, EQUIPAMENTOS, ROUPAS, ACESSÓRIOS E DIVERSIDADES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12/11/2021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=HYPERLINK("https://leilaoonline.net/lote/detalhe/104117", "000")</f>
      </c>
      <c r="B11" s="4" t="s">
        <f>=HYPERLINK("https://leilaoonline.net/lote/detalhe/104117", "Máquina 4 soldas Ultra VS 250. Ano 2005. Massipack. Em bom estado. Funcionando. Com controlador de peso Perfor e detector de metal Brapenta")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210.000,00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=HYPERLINK("https://leilaoonline.net/lote/detalhe/104065", "001")</f>
      </c>
      <c r="B12" s="4" t="s">
        <f>=HYPERLINK("https://leilaoonline.net/lote/detalhe/104065", "Máquina 4 soldas Ultra VS 250. Ano 2008. Massipack. Em bom estado. Funcionando. Com controlador de peso Perfor.")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210.000,00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=HYPERLINK("https://leilaoonline.net/lote/detalhe/104035", "002")</f>
      </c>
      <c r="B13" s="4" t="s">
        <f>=HYPERLINK("https://leilaoonline.net/lote/detalhe/104035", "Lote de manequins de fibra com avarias.")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100,00</t>
        </is>
      </c>
      <c r="F13" s="4" t="inlineStr">
        <is>
          <t>50.00</t>
        </is>
      </c>
    </row>
    <row collapsed="false" customFormat="false" customHeight="false" hidden="false" ht="12.1" outlineLevel="0" r="14">
      <c r="A14" s="5" t="s">
        <f>=HYPERLINK("https://leilaoonline.net/lote/detalhe/104036", "003")</f>
      </c>
      <c r="B14" s="4" t="s">
        <f>=HYPERLINK("https://leilaoonline.net/lote/detalhe/104036", "APROX. 500m de FORROS DE PVC.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1.200,00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=HYPERLINK("https://leilaoonline.net/lote/detalhe/105470", "004")</f>
      </c>
      <c r="B15" s="4" t="s">
        <f>=HYPERLINK("https://leilaoonline.net/lote/detalhe/105470", "FORMULA 1 FAPINHA. COLEÇÃO SENNA, PINTURA VERMELHO FERRARI DO PILOTO MICHAEL SCHUMACHER")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8.900,00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=HYPERLINK("https://leilaoonline.net/lote/detalhe/106140", "005")</f>
      </c>
      <c r="B16" s="4" t="s">
        <f>=HYPERLINK("https://leilaoonline.net/lote/detalhe/106140", " Geladeira White-Westinghouse 4.1 Super Freezer. Em funcionamento.")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=HYPERLINK("https://leilaoonline.net/lote/detalhe/106139", "006")</f>
      </c>
      <c r="B17" s="4" t="s">
        <f>=HYPERLINK("https://leilaoonline.net/lote/detalhe/106139", " Geladeira Brastemp 370 litros. Frost Free. Funcionando.")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350,00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=HYPERLINK("https://leilaoonline.net/lote/detalhe/106338", "007")</f>
      </c>
      <c r="B18" s="4" t="s">
        <f>=HYPERLINK("https://leilaoonline.net/lote/detalhe/106338", " Kit com 2 Bolsas em Couro, sendo: 01 Bolsa verde água em couro legítimo e 01 Bolsa prata velho em couro legítimo e trabalhado na parte frontal.")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=HYPERLINK("https://leilaoonline.net/lote/detalhe/106340", "008")</f>
      </c>
      <c r="B19" s="4" t="s">
        <f>=HYPERLINK("https://leilaoonline.net/lote/detalhe/106340", " Kit com 2 Bolsas em Couro legítimo sendo: 1 Bolsa em couro nas cores marrom, branco, bege e laranja. E 1 Bolsa bege em couro legítimo.")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=HYPERLINK("https://leilaoonline.net/lote/detalhe/106342", "009")</f>
      </c>
      <c r="B20" s="4" t="s">
        <f>=HYPERLINK("https://leilaoonline.net/lote/detalhe/106342", " Kit com 2 bolsas em Couro sendo: 01 Bolsa em couro legítimo nos tons de bege. E 01 Bolsa de couro legitimo na cor preta")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=HYPERLINK("https://leilaoonline.net/lote/detalhe/104067", "010")</f>
      </c>
      <c r="B21" s="4" t="s">
        <f>=HYPERLINK("https://leilaoonline.net/lote/detalhe/104067", "CONJUNTO TURBO GERADOR A VAPOR ABB-TOSHIBA 1500 KVA")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80.000,00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=HYPERLINK("https://leilaoonline.net/lote/detalhe/104115", "011")</f>
      </c>
      <c r="B22" s="4" t="s">
        <f>=HYPERLINK("https://leilaoonline.net/lote/detalhe/104115", "Lote com aprox. 47.000 unidades de CABIDES")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=HYPERLINK("https://leilaoonline.net/lote/detalhe/106344", "012")</f>
      </c>
      <c r="B23" s="4" t="s">
        <f>=HYPERLINK("https://leilaoonline.net/lote/detalhe/106344", " Kit com 2 bolsas em Couro sendo: 01 Bolsa em couro legítimo na cor preta. E 01 Bolsa em couro legítimo no estilo patchwork em tons de marrom, bege, croco bege e branco.")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200,00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=HYPERLINK("https://leilaoonline.net/lote/detalhe/106343", "013")</f>
      </c>
      <c r="B24" s="4" t="s">
        <f>=HYPERLINK("https://leilaoonline.net/lote/detalhe/106343", " Kit com 2 Bolsas em Couro sendo: 01 Bolsa preta em couro legítimo. E 01 Bolsa em couro legítimo no estilo patchwork em tons de laranja, bege e croco bege.")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=HYPERLINK("https://leilaoonline.net/lote/detalhe/104017", "014")</f>
      </c>
      <c r="B25" s="4" t="s">
        <f>=HYPERLINK("https://leilaoonline.net/lote/detalhe/104017", "Aprox. 20 Tambores contendo Ferro Dextrano 10% (aprox. 600,00 kg)")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=HYPERLINK("https://leilaoonline.net/lote/detalhe/106339", "015")</f>
      </c>
      <c r="B26" s="4" t="s">
        <f>=HYPERLINK("https://leilaoonline.net/lote/detalhe/106339", " Kit com 2 Bolsas em Couro sendo: 01 Bolsa em couro legítimo em tons de bege e croco bege. E 01 Bolsa em couro legítimo no estilo patchwork em tons de marrom e mostarda. 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200,00</t>
        </is>
      </c>
      <c r="F26" s="4" t="inlineStr">
        <is>
          <t>50.00</t>
        </is>
      </c>
    </row>
    <row collapsed="false" customFormat="false" customHeight="false" hidden="false" ht="12.1" outlineLevel="0" r="27">
      <c r="A27" s="5" t="s">
        <f>=HYPERLINK("https://leilaoonline.net/lote/detalhe/106341", "016")</f>
      </c>
      <c r="B27" s="4" t="s">
        <f>=HYPERLINK("https://leilaoonline.net/lote/detalhe/106341", " Kit com 3 Bolsas em Couro sendo: 01 Bolsa em couro legítimo no estilo patchwork em tons de laranja, bege e tons metálicos; 01 Bolsa em couro legítimo na cor rosa em estilo croco; e 01 Bolsa em couro legítimo na cor branca. 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300,00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=HYPERLINK("https://leilaoonline.net/lote/detalhe/106345", "017")</f>
      </c>
      <c r="B28" s="4" t="s">
        <f>=HYPERLINK("https://leilaoonline.net/lote/detalhe/106345", " Kit com 3 Bolsas em Couro sendo: 01 Bolsa branca escuro em couro legítimo com três aberturas; 01 Bolsa em couro legítimo na cor vermelha com fechamento em ima; e 01 Bolsa em couro legítimo nas cores vinho e preta.")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300,00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=HYPERLINK("https://leilaoonline.net/lote/detalhe/104064", "018")</f>
      </c>
      <c r="B29" s="4" t="s">
        <f>=HYPERLINK("https://leilaoonline.net/lote/detalhe/104064", "Caixa de direção de paleteira. Sem teste")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200,00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=HYPERLINK("https://leilaoonline.net/lote/detalhe/106346", "019")</f>
      </c>
      <c r="B30" s="4" t="s">
        <f>=HYPERLINK("https://leilaoonline.net/lote/detalhe/106346", " Kit com 5 Bolsas em Couro sendo: 01 Bolsa vermelha em couro legítimo; 01 Bolsa em couro legítimo na cor nude com fechamento em ziper; 01 Bolsa em couro legítimo nas cores vermelho e branca; 01 Bolsa em couro legítimo na cor branca com fechamento em ziper e detalhes em babado; e 01 Bolsa prata velho")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350,00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=HYPERLINK("https://leilaoonline.net/lote/detalhe/104020", "020")</f>
      </c>
      <c r="B31" s="4" t="s">
        <f>=HYPERLINK("https://leilaoonline.net/lote/detalhe/104020", " Máquina filmadora Yashica mod. 8 E")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700,00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=HYPERLINK("https://leilaoonline.net/lote/detalhe/104022", "021")</f>
      </c>
      <c r="B32" s="4" t="s">
        <f>=HYPERLINK("https://leilaoonline.net/lote/detalhe/104022", " Lote de Moedas antigas: Espanha, Chile, Portugal e Brasil, moedas de prata, bronze e outras")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=HYPERLINK("https://leilaoonline.net/lote/detalhe/104021", "022")</f>
      </c>
      <c r="B33" s="4" t="s">
        <f>=HYPERLINK("https://leilaoonline.net/lote/detalhe/104021", "[ VÍDEO ] Caixa Registradora. Anos 30. Amount Purchased")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4.200,00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=HYPERLINK("https://leilaoonline.net/lote/detalhe/104054", "023")</f>
      </c>
      <c r="B34" s="4" t="s">
        <f>=HYPERLINK("https://leilaoonline.net/lote/detalhe/104054", " 04 faróis Cilibrim  GE")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=HYPERLINK("https://leilaoonline.net/lote/detalhe/104078", "024")</f>
      </c>
      <c r="B35" s="4" t="s">
        <f>=HYPERLINK("https://leilaoonline.net/lote/detalhe/104078", " 01 farol de Ford. Ano 29. 6 Volts")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=HYPERLINK("https://leilaoonline.net/lote/detalhe/104023", "027")</f>
      </c>
      <c r="B36" s="4" t="s">
        <f>=HYPERLINK("https://leilaoonline.net/lote/detalhe/104023", "APROX. 37 UN  DE MOEDAS/ DINHEIRO ANTIGO (ver especificações)")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=HYPERLINK("https://leilaoonline.net/lote/detalhe/104019", "030")</f>
      </c>
      <c r="B37" s="4" t="s">
        <f>=HYPERLINK("https://leilaoonline.net/lote/detalhe/104019", "Equipamentos diversos: 01 máquina de escrever, 01 aparelho de fax, 01 aparelho de som,  02 crossovers, 02 equalizadores e 03 aparelhos de MD")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500,00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=HYPERLINK("https://leilaoonline.net/lote/detalhe/104018", "031")</f>
      </c>
      <c r="B38" s="4" t="s">
        <f>=HYPERLINK("https://leilaoonline.net/lote/detalhe/104018", "Transformador  trifásico - 380 voltz - 75 KVA")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=HYPERLINK("https://leilaoonline.net/lote/detalhe/104037", "041")</f>
      </c>
      <c r="B39" s="4" t="s">
        <f>=HYPERLINK("https://leilaoonline.net/lote/detalhe/104037", "Quadro/livros de anatomia humana e 1 cadeira de rodizio")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=HYPERLINK("https://leilaoonline.net/lote/detalhe/104038", "042")</f>
      </c>
      <c r="B40" s="4" t="s">
        <f>=HYPERLINK("https://leilaoonline.net/lote/detalhe/104038", "tapete decorativo importado - origem Turquia  - tamanho largura 1,60 x comprimento 1,70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590,00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=HYPERLINK("https://leilaoonline.net/lote/detalhe/104039", "043")</f>
      </c>
      <c r="B41" s="4" t="s">
        <f>=HYPERLINK("https://leilaoonline.net/lote/detalhe/104039", "Estufa para esterilização, marca Nevoni, modelo NV 1.0 (funcionando, no estado) 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490,00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=HYPERLINK("https://leilaoonline.net/lote/detalhe/104052", "051")</f>
      </c>
      <c r="B42" s="4" t="s">
        <f>=HYPERLINK("https://leilaoonline.net/lote/detalhe/104052", "2 rabicho com pino bola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150.00</t>
        </is>
      </c>
    </row>
    <row collapsed="false" customFormat="false" customHeight="false" hidden="false" ht="12.1" outlineLevel="0" r="43">
      <c r="A43" s="5" t="s">
        <f>=HYPERLINK("https://leilaoonline.net/lote/detalhe/104053", "052")</f>
      </c>
      <c r="B43" s="4" t="s">
        <f>=HYPERLINK("https://leilaoonline.net/lote/detalhe/104053", "1 contêiner de 6 mts")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9.600,00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=HYPERLINK("https://leilaoonline.net/lote/detalhe/104066", "053")</f>
      </c>
      <c r="B44" s="4" t="s">
        <f>=HYPERLINK("https://leilaoonline.net/lote/detalhe/104066", " 4 telas de retroprojetores sendo: 2 com tripé e 2 sem")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450,00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=HYPERLINK("https://leilaoonline.net/lote/detalhe/104316", "054")</f>
      </c>
      <c r="B45" s="4" t="s">
        <f>=HYPERLINK("https://leilaoonline.net/lote/detalhe/104316", " Motor 125 CV 4 polos 1750 rpm marca Weg")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7.500,00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=HYPERLINK("https://leilaoonline.net/lote/detalhe/104317", "055")</f>
      </c>
      <c r="B46" s="4" t="s">
        <f>=HYPERLINK("https://leilaoonline.net/lote/detalhe/104317", " Motor 30 CV 4 polos EX prova de explosão (sem pé com flange cdin)")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3.500,00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=HYPERLINK("https://leilaoonline.net/lote/detalhe/104319", "056")</f>
      </c>
      <c r="B47" s="4" t="s">
        <f>=HYPERLINK("https://leilaoonline.net/lote/detalhe/104319", " 40 CV 2 polos sem pé com flange FF")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3.100,00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=HYPERLINK("https://leilaoonline.net/lote/detalhe/104318", "057")</f>
      </c>
      <c r="B48" s="4" t="s">
        <f>=HYPERLINK("https://leilaoonline.net/lote/detalhe/104318", " 2 redutores sendo (1x20  e 1x7 ) para 20 CV revisado e completo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6.800,00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=HYPERLINK("https://leilaoonline.net/lote/detalhe/104047", "058")</f>
      </c>
      <c r="B49" s="4" t="s">
        <f>=HYPERLINK("https://leilaoonline.net/lote/detalhe/104047", " Motofreio 40 CV 4 polos - Marca Weg. 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9.000,00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=HYPERLINK("https://leilaoonline.net/lote/detalhe/104049", "059")</f>
      </c>
      <c r="B50" s="4" t="s">
        <f>=HYPERLINK("https://leilaoonline.net/lote/detalhe/104049", " Redutor H12-13 para 20 CV - Revisado.")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5.500,00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=HYPERLINK("https://leilaoonline.net/lote/detalhe/104046", "060")</f>
      </c>
      <c r="B51" s="4" t="s">
        <f>=HYPERLINK("https://leilaoonline.net/lote/detalhe/104046", " Motor 200 CV 2 polos 440 volts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20.000,00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=HYPERLINK("https://leilaoonline.net/lote/detalhe/104050", "061")</f>
      </c>
      <c r="B52" s="4" t="s">
        <f>=HYPERLINK("https://leilaoonline.net/lote/detalhe/104050", " Motor elétrico 300 CV 4 polos com flange sem pé - Marca Weg.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29.550,00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=HYPERLINK("https://leilaoonline.net/lote/detalhe/104103", "062")</f>
      </c>
      <c r="B53" s="4" t="s">
        <f>=HYPERLINK("https://leilaoonline.net/lote/detalhe/104103", "Redutor modelo tartaruga redução 1x7 para 20 CV")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5.500,00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=HYPERLINK("https://leilaoonline.net/lote/detalhe/104104", "063")</f>
      </c>
      <c r="B54" s="4" t="s">
        <f>=HYPERLINK("https://leilaoonline.net/lote/detalhe/104104", "Motofreio 40 CV 1750 rpm 4 polos, sem uso.")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12.000,00</t>
        </is>
      </c>
      <c r="F54" s="4" t="inlineStr">
        <is>
          <t>200.00</t>
        </is>
      </c>
    </row>
    <row collapsed="false" customFormat="false" customHeight="false" hidden="false" ht="12.1" outlineLevel="0" r="55">
      <c r="A55" s="5" t="s">
        <f>=HYPERLINK("https://leilaoonline.net/lote/detalhe/106337", "064")</f>
      </c>
      <c r="B55" s="4" t="s">
        <f>=HYPERLINK("https://leilaoonline.net/lote/detalhe/106337", "Motor 60 CV 2 polos 3500 rpm  Com flange FF sem pé  Marca Weg")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6.500,00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=HYPERLINK("https://leilaoonline.net/lote/detalhe/104077", "100")</f>
      </c>
      <c r="B56" s="4" t="s">
        <f>=HYPERLINK("https://leilaoonline.net/lote/detalhe/104077", "aprox. 300 pares de sapatos diversos modelos")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4.800,00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=HYPERLINK("https://leilaoonline.net/lote/detalhe/106181", "101")</f>
      </c>
      <c r="B57" s="4" t="s">
        <f>=HYPERLINK("https://leilaoonline.net/lote/detalhe/106181", " MINIATURA DE PORSCHE 928 ESTRELA; ESCALA 1/18")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180,00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=HYPERLINK("https://leilaoonline.net/lote/detalhe/106183", "102")</f>
      </c>
      <c r="B58" s="4" t="s">
        <f>=HYPERLINK("https://leilaoonline.net/lote/detalhe/106183", " MINIATURA DE MERCEDES-BENZ CLK-GTR; ESCALA 1/18")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199,00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=HYPERLINK("https://leilaoonline.net/lote/detalhe/106194", "103")</f>
      </c>
      <c r="B59" s="4" t="s">
        <f>=HYPERLINK("https://leilaoonline.net/lote/detalhe/106194", " MINIATURA DE MERCEDES-BENZ C-CLASS DTM; ESCALA 1/18")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185,00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=HYPERLINK("https://leilaoonline.net/lote/detalhe/106187", "104")</f>
      </c>
      <c r="B60" s="4" t="s">
        <f>=HYPERLINK("https://leilaoonline.net/lote/detalhe/106187", " MINIATURA DE MERCEDES-BENZ 190SL (1955); ESCALA 1/18")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240,00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=HYPERLINK("https://leilaoonline.net/lote/detalhe/106191", "105")</f>
      </c>
      <c r="B61" s="4" t="s">
        <f>=HYPERLINK("https://leilaoonline.net/lote/detalhe/106191", " MINIATURA DE PORSCHE 911 SPEEDSTER (1989); ESCALA 1/18")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=HYPERLINK("https://leilaoonline.net/lote/detalhe/106185", "109")</f>
      </c>
      <c r="B62" s="4" t="s">
        <f>=HYPERLINK("https://leilaoonline.net/lote/detalhe/106185", " MINIATURA DE BMW ROADSTER (1996); ESCALA 1/18")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199,00</t>
        </is>
      </c>
      <c r="F62" s="4" t="inlineStr">
        <is>
          <t>50.00</t>
        </is>
      </c>
    </row>
    <row collapsed="false" customFormat="false" customHeight="false" hidden="false" ht="12.1" outlineLevel="0" r="63">
      <c r="A63" s="5" t="s">
        <f>=HYPERLINK("https://leilaoonline.net/lote/detalhe/106192", "112")</f>
      </c>
      <c r="B63" s="4" t="s">
        <f>=HYPERLINK("https://leilaoonline.net/lote/detalhe/106192", " MINIATURA DE PORSCHE 911 GT1; ESCALA 1/18")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199,00</t>
        </is>
      </c>
      <c r="F63" s="4" t="inlineStr">
        <is>
          <t>50.00</t>
        </is>
      </c>
    </row>
    <row collapsed="false" customFormat="false" customHeight="false" hidden="false" ht="12.1" outlineLevel="0" r="64">
      <c r="A64" s="5" t="s">
        <f>=HYPERLINK("https://leilaoonline.net/lote/detalhe/106196", "113")</f>
      </c>
      <c r="B64" s="4" t="s">
        <f>=HYPERLINK("https://leilaoonline.net/lote/detalhe/106196", " MINIATURA DE CAYMAN S; ESCALA 1/24")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140,00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=HYPERLINK("https://leilaoonline.net/lote/detalhe/106184", "115")</f>
      </c>
      <c r="B65" s="4" t="s">
        <f>=HYPERLINK("https://leilaoonline.net/lote/detalhe/106184", " MINIATURA DE CHEVROLET NOVA SS (1970); ESCALA 1/24")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140,00</t>
        </is>
      </c>
      <c r="F65" s="4" t="inlineStr">
        <is>
          <t>50.00</t>
        </is>
      </c>
    </row>
    <row collapsed="false" customFormat="false" customHeight="false" hidden="false" ht="12.1" outlineLevel="0" r="66">
      <c r="A66" s="5" t="s">
        <f>=HYPERLINK("https://leilaoonline.net/lote/detalhe/106195", "116")</f>
      </c>
      <c r="B66" s="4" t="s">
        <f>=HYPERLINK("https://leilaoonline.net/lote/detalhe/106195", " MINIATURA DE FORD MUSTANG 1/2 (1964); ESCALA 1/24")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80,00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=HYPERLINK("https://leilaoonline.net/lote/detalhe/106197", "117")</f>
      </c>
      <c r="B67" s="4" t="s">
        <f>=HYPERLINK("https://leilaoonline.net/lote/detalhe/106197", " MINIATURA DE PORSCHE 911 GT3 RS (1997); ESCALA 1/24")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140,00</t>
        </is>
      </c>
      <c r="F67" s="4" t="inlineStr">
        <is>
          <t>50.00</t>
        </is>
      </c>
    </row>
    <row collapsed="false" customFormat="false" customHeight="false" hidden="false" ht="12.1" outlineLevel="0" r="68">
      <c r="A68" s="5" t="s">
        <f>=HYPERLINK("https://leilaoonline.net/lote/detalhe/106199", "121")</f>
      </c>
      <c r="B68" s="4" t="s">
        <f>=HYPERLINK("https://leilaoonline.net/lote/detalhe/106199", " MINIATURA DE MASERATI GRAN TURISMO; ESCALA 1/24")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140,00</t>
        </is>
      </c>
      <c r="F68" s="4" t="inlineStr">
        <is>
          <t>50.00</t>
        </is>
      </c>
    </row>
    <row collapsed="false" customFormat="false" customHeight="false" hidden="false" ht="12.1" outlineLevel="0" r="69">
      <c r="A69" s="5" t="s">
        <f>=HYPERLINK("https://leilaoonline.net/lote/detalhe/106190", "122")</f>
      </c>
      <c r="B69" s="4" t="s">
        <f>=HYPERLINK("https://leilaoonline.net/lote/detalhe/106190", " MINIATURA DE CORVETTE 2002; ESCALA 1/24")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140,00</t>
        </is>
      </c>
      <c r="F69" s="4" t="inlineStr">
        <is>
          <t>50.00</t>
        </is>
      </c>
    </row>
    <row collapsed="false" customFormat="false" customHeight="false" hidden="false" ht="12.1" outlineLevel="0" r="70">
      <c r="A70" s="5" t="s">
        <f>=HYPERLINK("https://leilaoonline.net/lote/detalhe/106189", "123")</f>
      </c>
      <c r="B70" s="4" t="s">
        <f>=HYPERLINK("https://leilaoonline.net/lote/detalhe/106189", " MINIATURA DE FORD GT; ESCALA 1/24")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140,00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=HYPERLINK("https://leilaoonline.net/lote/detalhe/106182", "124")</f>
      </c>
      <c r="B71" s="4" t="s">
        <f>=HYPERLINK("https://leilaoonline.net/lote/detalhe/106182", " MINIATURA DE LAMBORGHINI MURCIÉLAGO LP640; ESCALA 1/24")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140,00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=HYPERLINK("https://leilaoonline.net/lote/detalhe/106198", "126")</f>
      </c>
      <c r="B72" s="4" t="s">
        <f>=HYPERLINK("https://leilaoonline.net/lote/detalhe/106198", " MINIATURA DE CHEVROLET CAMARO (2010); ESCALA 1/24")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140,00</t>
        </is>
      </c>
      <c r="F72" s="4" t="inlineStr">
        <is>
          <t>50.00</t>
        </is>
      </c>
    </row>
    <row collapsed="false" customFormat="false" customHeight="false" hidden="false" ht="12.1" outlineLevel="0" r="73">
      <c r="A73" s="5" t="s">
        <f>=HYPERLINK("https://leilaoonline.net/lote/detalhe/106186", "127")</f>
      </c>
      <c r="B73" s="4" t="s">
        <f>=HYPERLINK("https://leilaoonline.net/lote/detalhe/106186", " MINIATURA DE CORVETTE STINGRAY (2014); ESCALA 1/24")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140,00</t>
        </is>
      </c>
      <c r="F73" s="4" t="inlineStr">
        <is>
          <t>50.00</t>
        </is>
      </c>
    </row>
    <row collapsed="false" customFormat="false" customHeight="false" hidden="false" ht="12.1" outlineLevel="0" r="74">
      <c r="A74" s="5" t="s">
        <f>=HYPERLINK("https://leilaoonline.net/lote/detalhe/106193", "128")</f>
      </c>
      <c r="B74" s="4" t="s">
        <f>=HYPERLINK("https://leilaoonline.net/lote/detalhe/106193", " MINIATURA DE CARRO ANTIGO METÁLICO")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199,00</t>
        </is>
      </c>
      <c r="F74" s="4" t="inlineStr">
        <is>
          <t>50.00</t>
        </is>
      </c>
    </row>
    <row collapsed="false" customFormat="false" customHeight="false" hidden="false" ht="12.1" outlineLevel="0" r="75">
      <c r="A75" s="5" t="s">
        <f>=HYPERLINK("https://leilaoonline.net/lote/detalhe/106188", "131")</f>
      </c>
      <c r="B75" s="4" t="s">
        <f>=HYPERLINK("https://leilaoonline.net/lote/detalhe/106188", " MINIATURA DE CARRO COM TRAILER")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280,00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=HYPERLINK("https://leilaoonline.net/lote/detalhe/106200", "135")</f>
      </c>
      <c r="B76" s="4" t="s">
        <f>=HYPERLINK("https://leilaoonline.net/lote/detalhe/106200", " MINIATURA DE ÔNIBUS ESCOLAR")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199,00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=HYPERLINK("https://leilaoonline.net/lote/detalhe/106202", "138")</f>
      </c>
      <c r="B77" s="4" t="s">
        <f>=HYPERLINK("https://leilaoonline.net/lote/detalhe/106202", " MINIATURA DE CHARRETE")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120,00</t>
        </is>
      </c>
      <c r="F77" s="4" t="inlineStr">
        <is>
          <t>50.00</t>
        </is>
      </c>
    </row>
    <row collapsed="false" customFormat="false" customHeight="false" hidden="false" ht="12.1" outlineLevel="0" r="78">
      <c r="A78" s="5" t="s">
        <f>=HYPERLINK("https://leilaoonline.net/lote/detalhe/106201", "140")</f>
      </c>
      <c r="B78" s="4" t="s">
        <f>=HYPERLINK("https://leilaoonline.net/lote/detalhe/106201", " MINIATURA DE CHARRETE")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80,00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=HYPERLINK("https://leilaoonline.net/lote/detalhe/106203", "141")</f>
      </c>
      <c r="B79" s="4" t="s">
        <f>=HYPERLINK("https://leilaoonline.net/lote/detalhe/106203", " MINIATURA DE CHARRETE")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80,00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=HYPERLINK("https://leilaoonline.net/lote/detalhe/106207", "142")</f>
      </c>
      <c r="B80" s="4" t="s">
        <f>=HYPERLINK("https://leilaoonline.net/lote/detalhe/106207", " MINIATURA DE CARRUAGEM")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140,00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=HYPERLINK("https://leilaoonline.net/lote/detalhe/106210", "143")</f>
      </c>
      <c r="B81" s="4" t="s">
        <f>=HYPERLINK("https://leilaoonline.net/lote/detalhe/106210", " MINIATURA DE CHARRETE")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80,00</t>
        </is>
      </c>
      <c r="F81" s="4" t="inlineStr">
        <is>
          <t>50.00</t>
        </is>
      </c>
    </row>
    <row collapsed="false" customFormat="false" customHeight="false" hidden="false" ht="12.1" outlineLevel="0" r="82">
      <c r="A82" s="5" t="s">
        <f>=HYPERLINK("https://leilaoonline.net/lote/detalhe/106205", "144")</f>
      </c>
      <c r="B82" s="4" t="s">
        <f>=HYPERLINK("https://leilaoonline.net/lote/detalhe/106205", " MINIATURA DE CARRO DE BOI")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120,00</t>
        </is>
      </c>
      <c r="F82" s="4" t="inlineStr">
        <is>
          <t>50.00</t>
        </is>
      </c>
    </row>
    <row collapsed="false" customFormat="false" customHeight="false" hidden="false" ht="12.1" outlineLevel="0" r="83">
      <c r="A83" s="5" t="s">
        <f>=HYPERLINK("https://leilaoonline.net/lote/detalhe/106206", "145")</f>
      </c>
      <c r="B83" s="4" t="s">
        <f>=HYPERLINK("https://leilaoonline.net/lote/detalhe/106206", " MINIATURA DE CARRO DE BOI")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120,00</t>
        </is>
      </c>
      <c r="F83" s="4" t="inlineStr">
        <is>
          <t>50.00</t>
        </is>
      </c>
    </row>
    <row collapsed="false" customFormat="false" customHeight="false" hidden="false" ht="12.1" outlineLevel="0" r="84">
      <c r="A84" s="5" t="s">
        <f>=HYPERLINK("https://leilaoonline.net/lote/detalhe/106204", "146")</f>
      </c>
      <c r="B84" s="4" t="s">
        <f>=HYPERLINK("https://leilaoonline.net/lote/detalhe/106204", " ESTATUETA DE CAVALO")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280,00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=HYPERLINK("https://leilaoonline.net/lote/detalhe/106208", "147")</f>
      </c>
      <c r="B85" s="4" t="s">
        <f>=HYPERLINK("https://leilaoonline.net/lote/detalhe/106208", " ESTATUETA DE CENÁRIO")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250,00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=HYPERLINK("https://leilaoonline.net/lote/detalhe/106209", "148")</f>
      </c>
      <c r="B86" s="4" t="s">
        <f>=HYPERLINK("https://leilaoonline.net/lote/detalhe/106209", " ESTATUETA DE CANHÃO")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380,00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=HYPERLINK("https://leilaoonline.net/lote/detalhe/106212", "149")</f>
      </c>
      <c r="B87" s="4" t="s">
        <f>=HYPERLINK("https://leilaoonline.net/lote/detalhe/106212", " 5 GUITARRAS S/ FIO P/ GAMES")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=HYPERLINK("https://leilaoonline.net/lote/detalhe/106211", "150")</f>
      </c>
      <c r="B88" s="4" t="s">
        <f>=HYPERLINK("https://leilaoonline.net/lote/detalhe/106211", " JARRO METÁLICO")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100,00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=HYPERLINK("https://leilaoonline.net/lote/detalhe/106213", "151")</f>
      </c>
      <c r="B89" s="4" t="s">
        <f>=HYPERLINK("https://leilaoonline.net/lote/detalhe/106213", " MINIATURA DE CHARRETE; DIMENSÕES: 60x19x27 CM")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140,00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=HYPERLINK("https://leilaoonline.net/lote/detalhe/106214", "152")</f>
      </c>
      <c r="B90" s="4" t="s">
        <f>=HYPERLINK("https://leilaoonline.net/lote/detalhe/106214", " MINIATURA DE CARRO DE BOI; DIMENSÕES: 47x20x15 CM")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120,00</t>
        </is>
      </c>
      <c r="F90" s="4" t="inlineStr">
        <is>
          <t>50.00</t>
        </is>
      </c>
    </row>
    <row collapsed="false" customFormat="false" customHeight="false" hidden="false" ht="12.1" outlineLevel="0" r="91">
      <c r="A91" s="5" t="s">
        <f>=HYPERLINK("https://leilaoonline.net/lote/detalhe/106217", "153")</f>
      </c>
      <c r="B91" s="4" t="s">
        <f>=HYPERLINK("https://leilaoonline.net/lote/detalhe/106217", " MINIATURA DE CHARRETE; DIMENSÕES: 33x14x25 CM")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100,00</t>
        </is>
      </c>
      <c r="F91" s="4" t="inlineStr">
        <is>
          <t>50.00</t>
        </is>
      </c>
    </row>
    <row collapsed="false" customFormat="false" customHeight="false" hidden="false" ht="12.1" outlineLevel="0" r="92">
      <c r="A92" s="5" t="s">
        <f>=HYPERLINK("https://leilaoonline.net/lote/detalhe/106215", "154")</f>
      </c>
      <c r="B92" s="4" t="s">
        <f>=HYPERLINK("https://leilaoonline.net/lote/detalhe/106215", " MINIATURA DE CHARRETE; DIMENSÕES: 47x20x24 CM")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100,00</t>
        </is>
      </c>
      <c r="F92" s="4" t="inlineStr">
        <is>
          <t>50.00</t>
        </is>
      </c>
    </row>
    <row collapsed="false" customFormat="false" customHeight="false" hidden="false" ht="12.1" outlineLevel="0" r="93">
      <c r="A93" s="5" t="s">
        <f>=HYPERLINK("https://leilaoonline.net/lote/detalhe/106218", "155")</f>
      </c>
      <c r="B93" s="4" t="s">
        <f>=HYPERLINK("https://leilaoonline.net/lote/detalhe/106218", " MINIATURA DE CHARRETE; DIMENSÕES: 44x20x23 CM")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100,00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=HYPERLINK("https://leilaoonline.net/lote/detalhe/106219", "156")</f>
      </c>
      <c r="B94" s="4" t="s">
        <f>=HYPERLINK("https://leilaoonline.net/lote/detalhe/106219", " MINIATURA DE CHARRETE; DIMENSÕES: 58x20x22 CM")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180,00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=HYPERLINK("https://leilaoonline.net/lote/detalhe/106222", "157")</f>
      </c>
      <c r="B95" s="4" t="s">
        <f>=HYPERLINK("https://leilaoonline.net/lote/detalhe/106222", " MINIATURA DE CHARRETE; DIMENSÕES: 40x20x25 CM")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120,00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=HYPERLINK("https://leilaoonline.net/lote/detalhe/106220", "158")</f>
      </c>
      <c r="B96" s="4" t="s">
        <f>=HYPERLINK("https://leilaoonline.net/lote/detalhe/106220", " MINIATURA DE CARRUAGEM; DIMENSÕES: 37x19x20 CM")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140,00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=HYPERLINK("https://leilaoonline.net/lote/detalhe/106223", "159")</f>
      </c>
      <c r="B97" s="4" t="s">
        <f>=HYPERLINK("https://leilaoonline.net/lote/detalhe/106223", " MINIATURA DE CHARRETE; DIMENSÕES: 73x20x30 CM")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140,00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=HYPERLINK("https://leilaoonline.net/lote/detalhe/106224", "160")</f>
      </c>
      <c r="B98" s="4" t="s">
        <f>=HYPERLINK("https://leilaoonline.net/lote/detalhe/106224", " MINIATURA DE CARRO DE BOI; DIMENSÕES: 48x25x15 CM")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140,00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=HYPERLINK("https://leilaoonline.net/lote/detalhe/106228", "161")</f>
      </c>
      <c r="B99" s="4" t="s">
        <f>=HYPERLINK("https://leilaoonline.net/lote/detalhe/106228", " MINIATURA DE MINI-CIDADE; DIMENSÕES: 36x28x32 CM")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180,00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=HYPERLINK("https://leilaoonline.net/lote/detalhe/106227", "162")</f>
      </c>
      <c r="B100" s="4" t="s">
        <f>=HYPERLINK("https://leilaoonline.net/lote/detalhe/106227", " MINIATURA DE CHARRETE; DIMENSÕES: 39x18x24 CM")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=HYPERLINK("https://leilaoonline.net/lote/detalhe/106226", "163")</f>
      </c>
      <c r="B101" s="4" t="s">
        <f>=HYPERLINK("https://leilaoonline.net/lote/detalhe/106226", " MINIATURA DE CARRUAGEM; DIMENSÕES: 46x14x22 CM")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=HYPERLINK("https://leilaoonline.net/lote/detalhe/106232", "164")</f>
      </c>
      <c r="B102" s="4" t="s">
        <f>=HYPERLINK("https://leilaoonline.net/lote/detalhe/106232", " MINIATURA DE CHARRETE; DIMENSÕES: 51x25x35 CM")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=HYPERLINK("https://leilaoonline.net/lote/detalhe/106230", "165")</f>
      </c>
      <c r="B103" s="4" t="s">
        <f>=HYPERLINK("https://leilaoonline.net/lote/detalhe/106230", " MINIATURA DE CHARRETE; DIMENSÕES: 35x16x28 CM")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=HYPERLINK("https://leilaoonline.net/lote/detalhe/106231", "166")</f>
      </c>
      <c r="B104" s="4" t="s">
        <f>=HYPERLINK("https://leilaoonline.net/lote/detalhe/106231", " RELÓGIO DE PAREDE")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280,00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=HYPERLINK("https://leilaoonline.net/lote/detalhe/106239", "167")</f>
      </c>
      <c r="B105" s="4" t="s">
        <f>=HYPERLINK("https://leilaoonline.net/lote/detalhe/106239", " RELÓGIO DE PAREDE")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250,00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=HYPERLINK("https://leilaoonline.net/lote/detalhe/106243", "168")</f>
      </c>
      <c r="B106" s="4" t="s">
        <f>=HYPERLINK("https://leilaoonline.net/lote/detalhe/106243", " RELÓGIO DE PAREDE")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100,00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=HYPERLINK("https://leilaoonline.net/lote/detalhe/106240", "169")</f>
      </c>
      <c r="B107" s="4" t="s">
        <f>=HYPERLINK("https://leilaoonline.net/lote/detalhe/106240", " RELÓGIO DE PAREDE")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=HYPERLINK("https://leilaoonline.net/lote/detalhe/106234", "170")</f>
      </c>
      <c r="B108" s="4" t="s">
        <f>=HYPERLINK("https://leilaoonline.net/lote/detalhe/106234", " ÓRGÃO ELÉTRICO HERING")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170,00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=HYPERLINK("https://leilaoonline.net/lote/detalhe/106236", "171")</f>
      </c>
      <c r="B109" s="4" t="s">
        <f>=HYPERLINK("https://leilaoonline.net/lote/detalhe/106236", " MINIATURA DE MOTO METÁLICA")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150,00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=HYPERLINK("https://leilaoonline.net/lote/detalhe/106241", "172")</f>
      </c>
      <c r="B110" s="4" t="s">
        <f>=HYPERLINK("https://leilaoonline.net/lote/detalhe/106241", " MINIATURA DE MOTO METÁLICA")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100,00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=HYPERLINK("https://leilaoonline.net/lote/detalhe/106237", "173")</f>
      </c>
      <c r="B111" s="4" t="s">
        <f>=HYPERLINK("https://leilaoonline.net/lote/detalhe/106237", " MINIATURA DE MOTO METÁLICA")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150,00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=HYPERLINK("https://leilaoonline.net/lote/detalhe/106235", "174")</f>
      </c>
      <c r="B112" s="4" t="s">
        <f>=HYPERLINK("https://leilaoonline.net/lote/detalhe/106235", " MINIATURA DE MOTO METÁLICA")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250,00</t>
        </is>
      </c>
      <c r="F112" s="4" t="inlineStr">
        <is>
          <t>50.00</t>
        </is>
      </c>
    </row>
    <row collapsed="false" customFormat="false" customHeight="false" hidden="false" ht="12.1" outlineLevel="0" r="113">
      <c r="A113" s="5" t="s">
        <f>=HYPERLINK("https://leilaoonline.net/lote/detalhe/106244", "175")</f>
      </c>
      <c r="B113" s="4" t="s">
        <f>=HYPERLINK("https://leilaoonline.net/lote/detalhe/106244", " MINIATURA DE MOTO METÁLICA")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150,00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=HYPERLINK("https://leilaoonline.net/lote/detalhe/106249", "176")</f>
      </c>
      <c r="B114" s="4" t="s">
        <f>=HYPERLINK("https://leilaoonline.net/lote/detalhe/106249", " MINIATURA DE MOTO METÁLICA")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=HYPERLINK("https://leilaoonline.net/lote/detalhe/106248", "178")</f>
      </c>
      <c r="B115" s="4" t="s">
        <f>=HYPERLINK("https://leilaoonline.net/lote/detalhe/106248", " MINIATURA DE JIPE METÁLICO")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140,00</t>
        </is>
      </c>
      <c r="F115" s="4" t="inlineStr">
        <is>
          <t>50.00</t>
        </is>
      </c>
    </row>
    <row collapsed="false" customFormat="false" customHeight="false" hidden="false" ht="12.1" outlineLevel="0" r="116">
      <c r="A116" s="5" t="s">
        <f>=HYPERLINK("https://leilaoonline.net/lote/detalhe/106247", "179")</f>
      </c>
      <c r="B116" s="4" t="s">
        <f>=HYPERLINK("https://leilaoonline.net/lote/detalhe/106247", " MINIATURA DE CARRO ANTIGO METÁLICO")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200,00</t>
        </is>
      </c>
      <c r="F116" s="4" t="inlineStr">
        <is>
          <t>50.00</t>
        </is>
      </c>
    </row>
    <row collapsed="false" customFormat="false" customHeight="false" hidden="false" ht="12.1" outlineLevel="0" r="117">
      <c r="A117" s="5" t="s">
        <f>=HYPERLINK("https://leilaoonline.net/lote/detalhe/106245", "180")</f>
      </c>
      <c r="B117" s="4" t="s">
        <f>=HYPERLINK("https://leilaoonline.net/lote/detalhe/106245", " MINIATURA DE CARRO ANTIGO METÁLICO")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280,00</t>
        </is>
      </c>
      <c r="F117" s="4" t="inlineStr">
        <is>
          <t>50.00</t>
        </is>
      </c>
    </row>
    <row collapsed="false" customFormat="false" customHeight="false" hidden="false" ht="12.1" outlineLevel="0" r="118">
      <c r="A118" s="5" t="s">
        <f>=HYPERLINK("https://leilaoonline.net/lote/detalhe/106253", "181")</f>
      </c>
      <c r="B118" s="4" t="s">
        <f>=HYPERLINK("https://leilaoonline.net/lote/detalhe/106253", " MINIATURA DE RETROESCAVADEIRA")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280,00</t>
        </is>
      </c>
      <c r="F118" s="4" t="inlineStr">
        <is>
          <t>50.00</t>
        </is>
      </c>
    </row>
    <row collapsed="false" customFormat="false" customHeight="false" hidden="false" ht="12.1" outlineLevel="0" r="119">
      <c r="A119" s="5" t="s">
        <f>=HYPERLINK("https://leilaoonline.net/lote/detalhe/106250", "182")</f>
      </c>
      <c r="B119" s="4" t="s">
        <f>=HYPERLINK("https://leilaoonline.net/lote/detalhe/106250", " MINIATURA DE CAMINHÃO MB C/ ESCAVADEIRA")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150,00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=HYPERLINK("https://leilaoonline.net/lote/detalhe/106252", "183")</f>
      </c>
      <c r="B120" s="4" t="s">
        <f>=HYPERLINK("https://leilaoonline.net/lote/detalhe/106252", " MINIATURA DE FORD F100 (1953); ESCALA 1/18")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350,00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=HYPERLINK("https://leilaoonline.net/lote/detalhe/106260", "184")</f>
      </c>
      <c r="B121" s="4" t="s">
        <f>=HYPERLINK("https://leilaoonline.net/lote/detalhe/106260", " MINIATURA DE FORD F100 (1953); ESCALA 1/18")</f>
      </c>
      <c r="C121" s="4" t="inlineStr">
        <is>
          <t>Não vendido</t>
        </is>
      </c>
      <c r="D121" s="4" t="inlineStr">
        <is>
          <t>1</t>
        </is>
      </c>
      <c r="E121" s="5" t="inlineStr">
        <is>
          <t>100,00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=HYPERLINK("https://leilaoonline.net/lote/detalhe/106259", "185")</f>
      </c>
      <c r="B122" s="4" t="s">
        <f>=HYPERLINK("https://leilaoonline.net/lote/detalhe/106259", " MINIATURA DE 5 VIATURAS DIVERSAS")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350,00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=HYPERLINK("https://leilaoonline.net/lote/detalhe/106255", "186")</f>
      </c>
      <c r="B123" s="4" t="s">
        <f>=HYPERLINK("https://leilaoonline.net/lote/detalhe/106255", " MINIATURA DE 5 VIATURAS DIVERSAS")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150,00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=HYPERLINK("https://leilaoonline.net/lote/detalhe/106257", "187")</f>
      </c>
      <c r="B124" s="4" t="s">
        <f>=HYPERLINK("https://leilaoonline.net/lote/detalhe/106257", " MINIATURA DE 5 VIATURAS DIVERSAS")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350,00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=HYPERLINK("https://leilaoonline.net/lote/detalhe/106269", "188")</f>
      </c>
      <c r="B125" s="4" t="s">
        <f>=HYPERLINK("https://leilaoonline.net/lote/detalhe/106269", " MINIATURA DE 5 VIATURAS DIVERSAS")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350,00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=HYPERLINK("https://leilaoonline.net/lote/detalhe/106270", "189")</f>
      </c>
      <c r="B126" s="4" t="s">
        <f>=HYPERLINK("https://leilaoonline.net/lote/detalhe/106270", " MINIATURA DE 5 VIATURAS DIVERSAS")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350,00</t>
        </is>
      </c>
      <c r="F126" s="4" t="inlineStr">
        <is>
          <t>50.00</t>
        </is>
      </c>
    </row>
    <row collapsed="false" customFormat="false" customHeight="false" hidden="false" ht="12.1" outlineLevel="0" r="127">
      <c r="A127" s="5" t="s">
        <f>=HYPERLINK("https://leilaoonline.net/lote/detalhe/106299", "190")</f>
      </c>
      <c r="B127" s="4" t="s">
        <f>=HYPERLINK("https://leilaoonline.net/lote/detalhe/106299", " MINIATURA DE 4 VIATURAS DIVERSAS")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280,00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=HYPERLINK("https://leilaoonline.net/lote/detalhe/106267", "191")</f>
      </c>
      <c r="B128" s="4" t="s">
        <f>=HYPERLINK("https://leilaoonline.net/lote/detalhe/106267", " MINIATURA DE FORD F100 (1953); ESCALA 1/18")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350,00</t>
        </is>
      </c>
      <c r="F128" s="4" t="inlineStr">
        <is>
          <t>50.00</t>
        </is>
      </c>
    </row>
    <row collapsed="false" customFormat="false" customHeight="false" hidden="false" ht="12.1" outlineLevel="0" r="129">
      <c r="A129" s="5" t="s">
        <f>=HYPERLINK("https://leilaoonline.net/lote/detalhe/106264", "192")</f>
      </c>
      <c r="B129" s="4" t="s">
        <f>=HYPERLINK("https://leilaoonline.net/lote/detalhe/106264", " MINIATURA DE CHEVY CAMARO SS (2010); ESCALA 1/18")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250,00</t>
        </is>
      </c>
      <c r="F129" s="4" t="inlineStr">
        <is>
          <t>50.00</t>
        </is>
      </c>
    </row>
    <row collapsed="false" customFormat="false" customHeight="false" hidden="false" ht="12.1" outlineLevel="0" r="130">
      <c r="A130" s="5" t="s">
        <f>=HYPERLINK("https://leilaoonline.net/lote/detalhe/106265", "193")</f>
      </c>
      <c r="B130" s="4" t="s">
        <f>=HYPERLINK("https://leilaoonline.net/lote/detalhe/106265", " MINIATURA DE FORD MUSTANG BOSS (1970); ESCALA 1/18")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450,00</t>
        </is>
      </c>
      <c r="F130" s="4" t="inlineStr">
        <is>
          <t>50.00</t>
        </is>
      </c>
    </row>
    <row collapsed="false" customFormat="false" customHeight="false" hidden="false" ht="12.1" outlineLevel="0" r="131">
      <c r="A131" s="5" t="s">
        <f>=HYPERLINK("https://leilaoonline.net/lote/detalhe/106262", "194")</f>
      </c>
      <c r="B131" s="4" t="s">
        <f>=HYPERLINK("https://leilaoonline.net/lote/detalhe/106262", " MINIATURA DE VIATURA DE BOMBEIRO EM PLÁSTICO")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100,00</t>
        </is>
      </c>
      <c r="F131" s="4" t="inlineStr">
        <is>
          <t>50.00</t>
        </is>
      </c>
    </row>
    <row collapsed="false" customFormat="false" customHeight="false" hidden="false" ht="12.1" outlineLevel="0" r="132">
      <c r="A132" s="5" t="s">
        <f>=HYPERLINK("https://leilaoonline.net/lote/detalhe/106261", "195")</f>
      </c>
      <c r="B132" s="4" t="s">
        <f>=HYPERLINK("https://leilaoonline.net/lote/detalhe/106261", " MINIATURA DE VIATURA DE BOMBEIRO EM PLÁSTICO (S/ 1 PORTA E S/BONECO)")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50,00</t>
        </is>
      </c>
      <c r="F132" s="4" t="inlineStr">
        <is>
          <t>50.00</t>
        </is>
      </c>
    </row>
    <row collapsed="false" customFormat="false" customHeight="false" hidden="false" ht="12.1" outlineLevel="0" r="133">
      <c r="A133" s="5" t="s">
        <f>=HYPERLINK("https://leilaoonline.net/lote/detalhe/106266", "196")</f>
      </c>
      <c r="B133" s="4" t="s">
        <f>=HYPERLINK("https://leilaoonline.net/lote/detalhe/106266", " MINIATURA DE VIATURA DE POLÍCIA EM PLÁSTICO")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100,00</t>
        </is>
      </c>
      <c r="F133" s="4" t="inlineStr">
        <is>
          <t>50.00</t>
        </is>
      </c>
    </row>
    <row collapsed="false" customFormat="false" customHeight="false" hidden="false" ht="12.1" outlineLevel="0" r="134">
      <c r="A134" s="5" t="s">
        <f>=HYPERLINK("https://leilaoonline.net/lote/detalhe/106263", "197")</f>
      </c>
      <c r="B134" s="4" t="s">
        <f>=HYPERLINK("https://leilaoonline.net/lote/detalhe/106263", " MINIATURA DE 5 CARROS DE F1")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350,00</t>
        </is>
      </c>
      <c r="F134" s="4" t="inlineStr">
        <is>
          <t>50.00</t>
        </is>
      </c>
    </row>
    <row collapsed="false" customFormat="false" customHeight="false" hidden="false" ht="12.1" outlineLevel="0" r="135">
      <c r="A135" s="5" t="s">
        <f>=HYPERLINK("https://leilaoonline.net/lote/detalhe/106268", "198")</f>
      </c>
      <c r="B135" s="4" t="s">
        <f>=HYPERLINK("https://leilaoonline.net/lote/detalhe/106268", " MINIATURA DE CAMPO DE TREINO DO EXÉRCITO")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75,00</t>
        </is>
      </c>
      <c r="F135" s="4" t="inlineStr">
        <is>
          <t>50.00</t>
        </is>
      </c>
    </row>
    <row collapsed="false" customFormat="false" customHeight="false" hidden="false" ht="12.1" outlineLevel="0" r="136">
      <c r="A136" s="5" t="s">
        <f>=HYPERLINK("https://leilaoonline.net/lote/detalhe/106271", "199")</f>
      </c>
      <c r="B136" s="4" t="s">
        <f>=HYPERLINK("https://leilaoonline.net/lote/detalhe/106271", " MINIATURA DE VIATURA DE BOMBEIRO METÁLICO")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199,00</t>
        </is>
      </c>
      <c r="F136" s="4" t="inlineStr">
        <is>
          <t>50.00</t>
        </is>
      </c>
    </row>
    <row collapsed="false" customFormat="false" customHeight="false" hidden="false" ht="12.1" outlineLevel="0" r="137">
      <c r="A137" s="5" t="s">
        <f>=HYPERLINK("https://leilaoonline.net/lote/detalhe/106272", "200")</f>
      </c>
      <c r="B137" s="4" t="s">
        <f>=HYPERLINK("https://leilaoonline.net/lote/detalhe/106272", " MINIATURA DE VIATURA DE BOMBEIRO METÁLICO")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199,00</t>
        </is>
      </c>
      <c r="F137" s="4" t="inlineStr">
        <is>
          <t>50.00</t>
        </is>
      </c>
    </row>
    <row collapsed="false" customFormat="false" customHeight="false" hidden="false" ht="12.1" outlineLevel="0" r="138">
      <c r="A138" s="5" t="s">
        <f>=HYPERLINK("https://leilaoonline.net/lote/detalhe/106273", "201")</f>
      </c>
      <c r="B138" s="4" t="s">
        <f>=HYPERLINK("https://leilaoonline.net/lote/detalhe/106273", " MINIATURA DE VIATURA DE BOMBEIRO METÁLICO")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199,00</t>
        </is>
      </c>
      <c r="F138" s="4" t="inlineStr">
        <is>
          <t>50.00</t>
        </is>
      </c>
    </row>
    <row collapsed="false" customFormat="false" customHeight="false" hidden="false" ht="12.1" outlineLevel="0" r="139">
      <c r="A139" s="5" t="s">
        <f>=HYPERLINK("https://leilaoonline.net/lote/detalhe/106274", "202")</f>
      </c>
      <c r="B139" s="4" t="s">
        <f>=HYPERLINK("https://leilaoonline.net/lote/detalhe/106274", " MINIATURA DE HELICÓPTERO METÁLICO")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100,00</t>
        </is>
      </c>
      <c r="F139" s="4" t="inlineStr">
        <is>
          <t>50.00</t>
        </is>
      </c>
    </row>
    <row collapsed="false" customFormat="false" customHeight="false" hidden="false" ht="12.1" outlineLevel="0" r="140">
      <c r="A140" s="5" t="s">
        <f>=HYPERLINK("https://leilaoonline.net/lote/detalhe/106282", "203")</f>
      </c>
      <c r="B140" s="4" t="s">
        <f>=HYPERLINK("https://leilaoonline.net/lote/detalhe/106282", " 4 TELEFONES FIXO ERICSSON")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199,00</t>
        </is>
      </c>
      <c r="F140" s="4" t="inlineStr">
        <is>
          <t>50.00</t>
        </is>
      </c>
    </row>
    <row collapsed="false" customFormat="false" customHeight="false" hidden="false" ht="12.1" outlineLevel="0" r="141">
      <c r="A141" s="5" t="s">
        <f>=HYPERLINK("https://leilaoonline.net/lote/detalhe/106279", "204")</f>
      </c>
      <c r="B141" s="4" t="s">
        <f>=HYPERLINK("https://leilaoonline.net/lote/detalhe/106279", " MINIATURA DO CAMINHÃO DO SPEED RACER")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250,00</t>
        </is>
      </c>
      <c r="F141" s="4" t="inlineStr">
        <is>
          <t>50.00</t>
        </is>
      </c>
    </row>
    <row collapsed="false" customFormat="false" customHeight="false" hidden="false" ht="12.1" outlineLevel="0" r="142">
      <c r="A142" s="5" t="s">
        <f>=HYPERLINK("https://leilaoonline.net/lote/detalhe/106293", "205")</f>
      </c>
      <c r="B142" s="4" t="s">
        <f>=HYPERLINK("https://leilaoonline.net/lote/detalhe/106293", " MINIATURA DE VIATURA DE BOMBEIRO C/ CONTROLE")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680,00</t>
        </is>
      </c>
      <c r="F142" s="4" t="inlineStr">
        <is>
          <t>50.00</t>
        </is>
      </c>
    </row>
    <row collapsed="false" customFormat="false" customHeight="false" hidden="false" ht="12.1" outlineLevel="0" r="143">
      <c r="A143" s="5" t="s">
        <f>=HYPERLINK("https://leilaoonline.net/lote/detalhe/106276", "206")</f>
      </c>
      <c r="B143" s="4" t="s">
        <f>=HYPERLINK("https://leilaoonline.net/lote/detalhe/106276", " MINIATURA DE DOM'S CHEVY FLEETLINE")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180,00</t>
        </is>
      </c>
      <c r="F143" s="4" t="inlineStr">
        <is>
          <t>50.00</t>
        </is>
      </c>
    </row>
    <row collapsed="false" customFormat="false" customHeight="false" hidden="false" ht="12.1" outlineLevel="0" r="144">
      <c r="A144" s="5" t="s">
        <f>=HYPERLINK("https://leilaoonline.net/lote/detalhe/106275", "207")</f>
      </c>
      <c r="B144" s="4" t="s">
        <f>=HYPERLINK("https://leilaoonline.net/lote/detalhe/106275", " MINIATURA DE BMW 850i (1990); ESCALA 1/18")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290,00</t>
        </is>
      </c>
      <c r="F144" s="4" t="inlineStr">
        <is>
          <t>50.00</t>
        </is>
      </c>
    </row>
    <row collapsed="false" customFormat="false" customHeight="false" hidden="false" ht="12.1" outlineLevel="0" r="145">
      <c r="A145" s="5" t="s">
        <f>=HYPERLINK("https://leilaoonline.net/lote/detalhe/106281", "208")</f>
      </c>
      <c r="B145" s="4" t="s">
        <f>=HYPERLINK("https://leilaoonline.net/lote/detalhe/106281", " MINIATURA DE MB SSK (1928); ESCALA 1/24")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290,00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=HYPERLINK("https://leilaoonline.net/lote/detalhe/106283", "209")</f>
      </c>
      <c r="B146" s="4" t="s">
        <f>=HYPERLINK("https://leilaoonline.net/lote/detalhe/106283", " MINIATURA DE MB MCLAREN; ESCALA 1/18")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680,00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=HYPERLINK("https://leilaoonline.net/lote/detalhe/106277", "210")</f>
      </c>
      <c r="B147" s="4" t="s">
        <f>=HYPERLINK("https://leilaoonline.net/lote/detalhe/106277", " MINIATURA DE DODGE RAM PICKUP (1995); ESCALA 1/24")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199,00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=HYPERLINK("https://leilaoonline.net/lote/detalhe/106284", "211")</f>
      </c>
      <c r="B148" s="4" t="s">
        <f>=HYPERLINK("https://leilaoonline.net/lote/detalhe/106284", " MINIATURA DE DODGE CHARGER (1969); ESCALA 1/25")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199,00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=HYPERLINK("https://leilaoonline.net/lote/detalhe/106278", "212")</f>
      </c>
      <c r="B149" s="4" t="s">
        <f>=HYPERLINK("https://leilaoonline.net/lote/detalhe/106278", " MINIATURA DE LETTY'S CHEVY CORVETTE")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199,00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=HYPERLINK("https://leilaoonline.net/lote/detalhe/106280", "213")</f>
      </c>
      <c r="B150" s="4" t="s">
        <f>=HYPERLINK("https://leilaoonline.net/lote/detalhe/106280", " MINIATURA DE INDYCAR PENSKE; ESCALA 1/18")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350,00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=HYPERLINK("https://leilaoonline.net/lote/detalhe/106287", "215")</f>
      </c>
      <c r="B151" s="4" t="s">
        <f>=HYPERLINK("https://leilaoonline.net/lote/detalhe/106287", " MINIATURA DE VW KOMBI T2 (1972); ESCALA 1/24")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199,00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=HYPERLINK("https://leilaoonline.net/lote/detalhe/106288", "216")</f>
      </c>
      <c r="B152" s="4" t="s">
        <f>=HYPERLINK("https://leilaoonline.net/lote/detalhe/106288", " MINIATURA DE CAMINHÃO MAN TGX; ESCALA 1/32")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180,00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=HYPERLINK("https://leilaoonline.net/lote/detalhe/106285", "217")</f>
      </c>
      <c r="B153" s="4" t="s">
        <f>=HYPERLINK("https://leilaoonline.net/lote/detalhe/106285", " MINIATURA DE CHEVROLET SSR (2000); ESCALA 1/18")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=HYPERLINK("https://leilaoonline.net/lote/detalhe/106291", "218")</f>
      </c>
      <c r="B154" s="4" t="s">
        <f>=HYPERLINK("https://leilaoonline.net/lote/detalhe/106291", " MINIATURA DE FERRARI 456 GT (1992); ESCALA 1/18")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=HYPERLINK("https://leilaoonline.net/lote/detalhe/106294", "219")</f>
      </c>
      <c r="B155" s="4" t="s">
        <f>=HYPERLINK("https://leilaoonline.net/lote/detalhe/106294", " MINIATURA DE CHRYSLER LEBARON (1979); ESCALA 1/24")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180,00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=HYPERLINK("https://leilaoonline.net/lote/detalhe/106289", "220")</f>
      </c>
      <c r="B156" s="4" t="s">
        <f>=HYPERLINK("https://leilaoonline.net/lote/detalhe/106289", " MINIATURA DE FERRARI F50; ESCALA 1/18")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350,00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=HYPERLINK("https://leilaoonline.net/lote/detalhe/106286", "221")</f>
      </c>
      <c r="B157" s="4" t="s">
        <f>=HYPERLINK("https://leilaoonline.net/lote/detalhe/106286", " MINIATURA DE CHEVY CAMARO (1985); ESCALA 1/24")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250,00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=HYPERLINK("https://leilaoonline.net/lote/detalhe/106290", "222")</f>
      </c>
      <c r="B158" s="4" t="s">
        <f>=HYPERLINK("https://leilaoonline.net/lote/detalhe/106290", " MINIATURA DE DODGE CHARGER (1969); ESCALA 1/24")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=HYPERLINK("https://leilaoonline.net/lote/detalhe/106292", "223")</f>
      </c>
      <c r="B159" s="4" t="s">
        <f>=HYPERLINK("https://leilaoonline.net/lote/detalhe/106292", " MINIATURA DE DODGE CORONET (1969); ESCALA 1/24")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=HYPERLINK("https://leilaoonline.net/lote/detalhe/106297", "224")</f>
      </c>
      <c r="B160" s="4" t="s">
        <f>=HYPERLINK("https://leilaoonline.net/lote/detalhe/106297", " MINIATURA DE FORD PICKUP (1940); ESCALA 1/24")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=HYPERLINK("https://leilaoonline.net/lote/detalhe/106298", "225")</f>
      </c>
      <c r="B161" s="4" t="s">
        <f>=HYPERLINK("https://leilaoonline.net/lote/detalhe/106298", " MINIATURA DE FORD F100 (1956); ESCALA 1/24")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150,00</t>
        </is>
      </c>
      <c r="F161" s="4" t="inlineStr">
        <is>
          <t>50.00</t>
        </is>
      </c>
    </row>
    <row collapsed="false" customFormat="false" customHeight="false" hidden="false" ht="12.1" outlineLevel="0" r="162">
      <c r="A162" s="5" t="s">
        <f>=HYPERLINK("https://leilaoonline.net/lote/detalhe/106295", "226")</f>
      </c>
      <c r="B162" s="4" t="s">
        <f>=HYPERLINK("https://leilaoonline.net/lote/detalhe/106295", " MINIATURA DE CHEVROLET PICKUP (1953); ESCALA 1/24")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150,00</t>
        </is>
      </c>
      <c r="F162" s="4" t="inlineStr">
        <is>
          <t>50.00</t>
        </is>
      </c>
    </row>
    <row collapsed="false" customFormat="false" customHeight="false" hidden="false" ht="12.1" outlineLevel="0" r="163">
      <c r="A163" s="5" t="s">
        <f>=HYPERLINK("https://leilaoonline.net/lote/detalhe/106304", "227")</f>
      </c>
      <c r="B163" s="4" t="s">
        <f>=HYPERLINK("https://leilaoonline.net/lote/detalhe/106304", " MINIATURA DE FORD SEDAN (1940); ESCALA 1/24")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150,00</t>
        </is>
      </c>
      <c r="F163" s="4" t="inlineStr">
        <is>
          <t>50.00</t>
        </is>
      </c>
    </row>
    <row collapsed="false" customFormat="false" customHeight="false" hidden="false" ht="12.1" outlineLevel="0" r="164">
      <c r="A164" s="5" t="s">
        <f>=HYPERLINK("https://leilaoonline.net/lote/detalhe/106307", "228")</f>
      </c>
      <c r="B164" s="4" t="s">
        <f>=HYPERLINK("https://leilaoonline.net/lote/detalhe/106307", " MINIATURA DE FORD MUSTANG BOSS (1970); ESCALA 1/24")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199,00</t>
        </is>
      </c>
      <c r="F164" s="4" t="inlineStr">
        <is>
          <t>50.00</t>
        </is>
      </c>
    </row>
    <row collapsed="false" customFormat="false" customHeight="false" hidden="false" ht="12.1" outlineLevel="0" r="165">
      <c r="A165" s="5" t="s">
        <f>=HYPERLINK("https://leilaoonline.net/lote/detalhe/106305", "229")</f>
      </c>
      <c r="B165" s="4" t="s">
        <f>=HYPERLINK("https://leilaoonline.net/lote/detalhe/106305", " MINIATURA DE TRATOR MF 6350 HP")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140,00</t>
        </is>
      </c>
      <c r="F165" s="4" t="inlineStr">
        <is>
          <t>50.00</t>
        </is>
      </c>
    </row>
    <row collapsed="false" customFormat="false" customHeight="false" hidden="false" ht="12.1" outlineLevel="0" r="166">
      <c r="A166" s="5" t="s">
        <f>=HYPERLINK("https://leilaoonline.net/lote/detalhe/106301", "230")</f>
      </c>
      <c r="B166" s="4" t="s">
        <f>=HYPERLINK("https://leilaoonline.net/lote/detalhe/106301", " MINIATURA DE 2 TRATORES")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199,00</t>
        </is>
      </c>
      <c r="F166" s="4" t="inlineStr">
        <is>
          <t>50.00</t>
        </is>
      </c>
    </row>
    <row collapsed="false" customFormat="false" customHeight="false" hidden="false" ht="12.1" outlineLevel="0" r="167">
      <c r="A167" s="5" t="s">
        <f>=HYPERLINK("https://leilaoonline.net/lote/detalhe/106302", "231")</f>
      </c>
      <c r="B167" s="4" t="s">
        <f>=HYPERLINK("https://leilaoonline.net/lote/detalhe/106302", " MINIATURA DE 2 AVIÕES")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200,00</t>
        </is>
      </c>
      <c r="F167" s="4" t="inlineStr">
        <is>
          <t>50.00</t>
        </is>
      </c>
    </row>
    <row collapsed="false" customFormat="false" customHeight="false" hidden="false" ht="12.1" outlineLevel="0" r="168">
      <c r="A168" s="5" t="s">
        <f>=HYPERLINK("https://leilaoonline.net/lote/detalhe/106310", "232")</f>
      </c>
      <c r="B168" s="4" t="s">
        <f>=HYPERLINK("https://leilaoonline.net/lote/detalhe/106310", " MINIATURA DE 2 AVIÕES")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150,00</t>
        </is>
      </c>
      <c r="F168" s="4" t="inlineStr">
        <is>
          <t>50.00</t>
        </is>
      </c>
    </row>
    <row collapsed="false" customFormat="false" customHeight="false" hidden="false" ht="12.1" outlineLevel="0" r="169">
      <c r="A169" s="5" t="s">
        <f>=HYPERLINK("https://leilaoonline.net/lote/detalhe/106308", "233")</f>
      </c>
      <c r="B169" s="4" t="s">
        <f>=HYPERLINK("https://leilaoonline.net/lote/detalhe/106308", " MINIATURA DE 2 AVIÕES")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200,00</t>
        </is>
      </c>
      <c r="F169" s="4" t="inlineStr">
        <is>
          <t>50.00</t>
        </is>
      </c>
    </row>
    <row collapsed="false" customFormat="false" customHeight="false" hidden="false" ht="12.1" outlineLevel="0" r="170">
      <c r="A170" s="5" t="s">
        <f>=HYPERLINK("https://leilaoonline.net/lote/detalhe/106311", "234")</f>
      </c>
      <c r="B170" s="4" t="s">
        <f>=HYPERLINK("https://leilaoonline.net/lote/detalhe/106311", " MINIATURA DE 2 AVIÕES")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200,00</t>
        </is>
      </c>
      <c r="F170" s="4" t="inlineStr">
        <is>
          <t>50.00</t>
        </is>
      </c>
    </row>
    <row collapsed="false" customFormat="false" customHeight="false" hidden="false" ht="12.1" outlineLevel="0" r="171">
      <c r="A171" s="5" t="s">
        <f>=HYPERLINK("https://leilaoonline.net/lote/detalhe/106312", "235")</f>
      </c>
      <c r="B171" s="4" t="s">
        <f>=HYPERLINK("https://leilaoonline.net/lote/detalhe/106312", " MINIATURA DE HELICÓPTERO SUPER FRELON SA321K; ESCALA: 1/35")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600,00</t>
        </is>
      </c>
      <c r="F171" s="4" t="inlineStr">
        <is>
          <t>50.00</t>
        </is>
      </c>
    </row>
    <row collapsed="false" customFormat="false" customHeight="false" hidden="false" ht="12.1" outlineLevel="0" r="172">
      <c r="A172" s="5" t="s">
        <f>=HYPERLINK("https://leilaoonline.net/lote/detalhe/106313", "236")</f>
      </c>
      <c r="B172" s="4" t="s">
        <f>=HYPERLINK("https://leilaoonline.net/lote/detalhe/106313", " MINIATURA DE PORTA AVIÃO; ESCALA: 1/524")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750,00</t>
        </is>
      </c>
      <c r="F172" s="4" t="inlineStr">
        <is>
          <t>50.00</t>
        </is>
      </c>
    </row>
    <row collapsed="false" customFormat="false" customHeight="false" hidden="false" ht="12.1" outlineLevel="0" r="173">
      <c r="A173" s="5" t="s">
        <f>=HYPERLINK("https://leilaoonline.net/lote/detalhe/106316", "237")</f>
      </c>
      <c r="B173" s="4" t="s">
        <f>=HYPERLINK("https://leilaoonline.net/lote/detalhe/106316", " MINIATURA DE LOCOMOTIVA")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600,00</t>
        </is>
      </c>
      <c r="F173" s="4" t="inlineStr">
        <is>
          <t>50.00</t>
        </is>
      </c>
    </row>
    <row collapsed="false" customFormat="false" customHeight="false" hidden="false" ht="12.1" outlineLevel="0" r="174">
      <c r="A174" s="5" t="s">
        <f>=HYPERLINK("https://leilaoonline.net/lote/detalhe/106314", "238")</f>
      </c>
      <c r="B174" s="4" t="s">
        <f>=HYPERLINK("https://leilaoonline.net/lote/detalhe/106314", " MINIATURA DE VIATURA DE BOMBEIRO EM PLÁSTICO")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600,00</t>
        </is>
      </c>
      <c r="F174" s="4" t="inlineStr">
        <is>
          <t>50.00</t>
        </is>
      </c>
    </row>
    <row collapsed="false" customFormat="false" customHeight="false" hidden="false" ht="12.1" outlineLevel="0" r="175">
      <c r="A175" s="5" t="s">
        <f>=HYPERLINK("https://leilaoonline.net/lote/detalhe/106317", "239")</f>
      </c>
      <c r="B175" s="4" t="s">
        <f>=HYPERLINK("https://leilaoonline.net/lote/detalhe/106317", " MINIATURA DE 2 VIATURAS DE BOMBEIRO EM PLÁSTICO C/ FRICÇÃO")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150,00</t>
        </is>
      </c>
      <c r="F175" s="4" t="inlineStr">
        <is>
          <t>50.00</t>
        </is>
      </c>
    </row>
    <row collapsed="false" customFormat="false" customHeight="false" hidden="false" ht="12.1" outlineLevel="0" r="176">
      <c r="A176" s="5" t="s">
        <f>=HYPERLINK("https://leilaoonline.net/lote/detalhe/106315", "240")</f>
      </c>
      <c r="B176" s="4" t="s">
        <f>=HYPERLINK("https://leilaoonline.net/lote/detalhe/106315", " MINIATURA DE 2 CAMINHÕES EM PLÁSTICO C/ FRICÇÃO")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150,00</t>
        </is>
      </c>
      <c r="F176" s="4" t="inlineStr">
        <is>
          <t>50.00</t>
        </is>
      </c>
    </row>
    <row collapsed="false" customFormat="false" customHeight="false" hidden="false" ht="12.1" outlineLevel="0" r="177">
      <c r="A177" s="5" t="s">
        <f>=HYPERLINK("https://leilaoonline.net/lote/detalhe/106319", "241")</f>
      </c>
      <c r="B177" s="4" t="s">
        <f>=HYPERLINK("https://leilaoonline.net/lote/detalhe/106319", " MINIATURA DE 1 VIATURA DE BOMBEIRO E 1 CAMINHÃO EM PLÁSTICO C/ FRICÇÃO")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150,00</t>
        </is>
      </c>
      <c r="F177" s="4" t="inlineStr">
        <is>
          <t>50.00</t>
        </is>
      </c>
    </row>
    <row collapsed="false" customFormat="false" customHeight="false" hidden="false" ht="12.1" outlineLevel="0" r="178">
      <c r="A178" s="5" t="s">
        <f>=HYPERLINK("https://leilaoonline.net/lote/detalhe/106320", "242")</f>
      </c>
      <c r="B178" s="4" t="s">
        <f>=HYPERLINK("https://leilaoonline.net/lote/detalhe/106320", " 5 MÁQUINAS FOTOGRÁFICAS DIVERSAS")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350,00</t>
        </is>
      </c>
      <c r="F178" s="4" t="inlineStr">
        <is>
          <t>50.00</t>
        </is>
      </c>
    </row>
    <row collapsed="false" customFormat="false" customHeight="false" hidden="false" ht="12.1" outlineLevel="0" r="179">
      <c r="A179" s="5" t="s">
        <f>=HYPERLINK("https://leilaoonline.net/lote/detalhe/106318", "243")</f>
      </c>
      <c r="B179" s="4" t="s">
        <f>=HYPERLINK("https://leilaoonline.net/lote/detalhe/106318", " 5 MÁQUINAS FOTOGRÁFICAS DIVERSAS")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150,00</t>
        </is>
      </c>
      <c r="F179" s="4" t="inlineStr">
        <is>
          <t>50.00</t>
        </is>
      </c>
    </row>
    <row collapsed="false" customFormat="false" customHeight="false" hidden="false" ht="12.1" outlineLevel="0" r="180">
      <c r="A180" s="5" t="s">
        <f>=HYPERLINK("https://leilaoonline.net/lote/detalhe/106322", "244")</f>
      </c>
      <c r="B180" s="4" t="s">
        <f>=HYPERLINK("https://leilaoonline.net/lote/detalhe/106322", " 5 MÁQUINAS FOTOGRÁFICAS DIVERSAS")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150,00</t>
        </is>
      </c>
      <c r="F180" s="4" t="inlineStr">
        <is>
          <t>50.00</t>
        </is>
      </c>
    </row>
    <row collapsed="false" customFormat="false" customHeight="false" hidden="false" ht="12.1" outlineLevel="0" r="181">
      <c r="A181" s="5" t="s">
        <f>=HYPERLINK("https://leilaoonline.net/lote/detalhe/106321", "245")</f>
      </c>
      <c r="B181" s="4" t="s">
        <f>=HYPERLINK("https://leilaoonline.net/lote/detalhe/106321", " 2 GUITARRAS S/ FIO P/ GAMES")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150,00</t>
        </is>
      </c>
      <c r="F181" s="4" t="inlineStr">
        <is>
          <t>50.00</t>
        </is>
      </c>
    </row>
    <row collapsed="false" customFormat="false" customHeight="false" hidden="false" ht="12.1" outlineLevel="0" r="182">
      <c r="A182" s="5" t="s">
        <f>=HYPERLINK("https://leilaoonline.net/lote/detalhe/106323", "246")</f>
      </c>
      <c r="B182" s="4" t="s">
        <f>=HYPERLINK("https://leilaoonline.net/lote/detalhe/106323", " 2 GUITARRAS S/ FIO P/ GAMES")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150,00</t>
        </is>
      </c>
      <c r="F182" s="4" t="inlineStr">
        <is>
          <t>50.00</t>
        </is>
      </c>
    </row>
    <row collapsed="false" customFormat="false" customHeight="false" hidden="false" ht="12.1" outlineLevel="0" r="183">
      <c r="A183" s="5" t="s">
        <f>=HYPERLINK("https://leilaoonline.net/lote/detalhe/104040", "250")</f>
      </c>
      <c r="B183" s="4" t="s">
        <f>=HYPERLINK("https://leilaoonline.net/lote/detalhe/104040", "APROX. 4.720 PEÇAS DE ROUPAS, CALÇADOS E ACESSÓRIOS. LINHA INFANTIL  (LILICA RIPILICA, TIGOR T TIGRE, MARISOL, MALWEE, PIMPOLHO, AMORIM BABY, PAKITA, TOKE ENTRE OUTROS)")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70.500,00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=HYPERLINK("https://leilaoonline.net/lote/detalhe/104025", "252")</f>
      </c>
      <c r="B184" s="4" t="s">
        <f>=HYPERLINK("https://leilaoonline.net/lote/detalhe/104025", "Óculos de sol original Ray-Ban. Mod. RB3657L Clássico / Chumbo (acompanha caixa, estojo e certificado)")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299,00</t>
        </is>
      </c>
      <c r="F184" s="4" t="inlineStr">
        <is>
          <t>50.00</t>
        </is>
      </c>
    </row>
    <row collapsed="false" customFormat="false" customHeight="false" hidden="false" ht="12.1" outlineLevel="0" r="185">
      <c r="A185" s="5" t="s">
        <f>=HYPERLINK("https://leilaoonline.net/lote/detalhe/104016", "303")</f>
      </c>
      <c r="B185" s="4" t="s">
        <f>=HYPERLINK("https://leilaoonline.net/lote/detalhe/104016", " MÁQUINA PARA FECHAR/ COLAR")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=HYPERLINK("https://leilaoonline.net/lote/detalhe/104063", "326")</f>
      </c>
      <c r="B186" s="4" t="s">
        <f>=HYPERLINK("https://leilaoonline.net/lote/detalhe/104063", " Sucata de cervejeira")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290,00</t>
        </is>
      </c>
      <c r="F186" s="4" t="inlineStr">
        <is>
          <t>50.00</t>
        </is>
      </c>
    </row>
    <row collapsed="false" customFormat="false" customHeight="false" hidden="false" ht="12.1" outlineLevel="0" r="187">
      <c r="A187" s="5" t="s">
        <f>=HYPERLINK("https://leilaoonline.net/lote/detalhe/104062", "331")</f>
      </c>
      <c r="B187" s="4" t="s">
        <f>=HYPERLINK("https://leilaoonline.net/lote/detalhe/104062", " Secadora midea 11 kg")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200,00</t>
        </is>
      </c>
      <c r="F187" s="4" t="inlineStr">
        <is>
          <t>50.00</t>
        </is>
      </c>
    </row>
    <row collapsed="false" customFormat="false" customHeight="false" hidden="false" ht="12.1" outlineLevel="0" r="188">
      <c r="A188" s="5" t="s">
        <f>=HYPERLINK("https://leilaoonline.net/lote/detalhe/104074", "336")</f>
      </c>
      <c r="B188" s="4" t="s">
        <f>=HYPERLINK("https://leilaoonline.net/lote/detalhe/104074", "aprox. 358 un. de utensílios p/ bebês sendo;  Kits de mamadeiras ,porta chupetas, copos educativos, mamadeiras avulsas e outros. Lilo kuka.")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2.200,00</t>
        </is>
      </c>
      <c r="F188" s="4" t="inlineStr">
        <is>
          <t>200.00</t>
        </is>
      </c>
    </row>
    <row collapsed="false" customFormat="false" customHeight="false" hidden="false" ht="12.1" outlineLevel="0" r="189">
      <c r="A189" s="5" t="s">
        <f>=HYPERLINK("https://leilaoonline.net/lote/detalhe/104075", "337")</f>
      </c>
      <c r="B189" s="4" t="s">
        <f>=HYPERLINK("https://leilaoonline.net/lote/detalhe/104075", "Sucata de coifa de vidro desmontada")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100,00</t>
        </is>
      </c>
      <c r="F189" s="4" t="inlineStr">
        <is>
          <t>50.00</t>
        </is>
      </c>
    </row>
    <row collapsed="false" customFormat="false" customHeight="false" hidden="false" ht="12.1" outlineLevel="0" r="190">
      <c r="A190" s="5" t="s">
        <f>=HYPERLINK("https://leilaoonline.net/lote/detalhe/104076", "338")</f>
      </c>
      <c r="B190" s="4" t="s">
        <f>=HYPERLINK("https://leilaoonline.net/lote/detalhe/104076", "Sucata de adega")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200,00</t>
        </is>
      </c>
      <c r="F190" s="4" t="inlineStr">
        <is>
          <t>50.00</t>
        </is>
      </c>
    </row>
    <row collapsed="false" customFormat="false" customHeight="false" hidden="false" ht="12.1" outlineLevel="0" r="191">
      <c r="A191" s="5" t="s">
        <f>=HYPERLINK("https://leilaoonline.net/lote/detalhe/104024", "343")</f>
      </c>
      <c r="B191" s="4" t="s">
        <f>=HYPERLINK("https://leilaoonline.net/lote/detalhe/104024", "Sucata de bebedouro")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150,00</t>
        </is>
      </c>
      <c r="F191" s="4" t="inlineStr">
        <is>
          <t>50.00</t>
        </is>
      </c>
    </row>
    <row collapsed="false" customFormat="false" customHeight="false" hidden="false" ht="12.1" outlineLevel="0" r="192">
      <c r="A192" s="5" t="s">
        <f>=HYPERLINK("https://leilaoonline.net/lote/detalhe/104084", "344")</f>
      </c>
      <c r="B192" s="4" t="s">
        <f>=HYPERLINK("https://leilaoonline.net/lote/detalhe/104084", " Ar condicionado portátil Mídea 12.000 btus sem acessórios")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300,00</t>
        </is>
      </c>
      <c r="F192" s="4" t="inlineStr">
        <is>
          <t>50.00</t>
        </is>
      </c>
    </row>
    <row collapsed="false" customFormat="false" customHeight="false" hidden="false" ht="12.1" outlineLevel="0" r="193">
      <c r="A193" s="5" t="s">
        <f>=HYPERLINK("https://leilaoonline.net/lote/detalhe/104088", "345")</f>
      </c>
      <c r="B193" s="4" t="s">
        <f>=HYPERLINK("https://leilaoonline.net/lote/detalhe/104088", " Ar condicionado portátil Midea sem acessórios 12.000 btus")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400,00</t>
        </is>
      </c>
      <c r="F193" s="4" t="inlineStr">
        <is>
          <t>50.00</t>
        </is>
      </c>
    </row>
    <row collapsed="false" customFormat="false" customHeight="false" hidden="false" ht="12.1" outlineLevel="0" r="194">
      <c r="A194" s="5" t="s">
        <f>=HYPERLINK("https://leilaoonline.net/lote/detalhe/104086", "346")</f>
      </c>
      <c r="B194" s="4" t="s">
        <f>=HYPERLINK("https://leilaoonline.net/lote/detalhe/104086", " Sucata de 2 climatizadores Midea")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200,00</t>
        </is>
      </c>
      <c r="F194" s="4" t="inlineStr">
        <is>
          <t>50.00</t>
        </is>
      </c>
    </row>
    <row collapsed="false" customFormat="false" customHeight="false" hidden="false" ht="12.1" outlineLevel="0" r="195">
      <c r="A195" s="5" t="s">
        <f>=HYPERLINK("https://leilaoonline.net/lote/detalhe/104083", "347")</f>
      </c>
      <c r="B195" s="4" t="s">
        <f>=HYPERLINK("https://leilaoonline.net/lote/detalhe/104083", " Sucata de 3 adegas")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250,00</t>
        </is>
      </c>
      <c r="F195" s="4" t="inlineStr">
        <is>
          <t>50.00</t>
        </is>
      </c>
    </row>
    <row collapsed="false" customFormat="false" customHeight="false" hidden="false" ht="12.1" outlineLevel="0" r="196">
      <c r="A196" s="5" t="s">
        <f>=HYPERLINK("https://leilaoonline.net/lote/detalhe/104089", "348")</f>
      </c>
      <c r="B196" s="4" t="s">
        <f>=HYPERLINK("https://leilaoonline.net/lote/detalhe/104089", " 6 luzes de emergência sendo 5 com baterias e 1 sem")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850,00</t>
        </is>
      </c>
      <c r="F196" s="4" t="inlineStr">
        <is>
          <t>50.00</t>
        </is>
      </c>
    </row>
    <row collapsed="false" customFormat="false" customHeight="false" hidden="false" ht="12.1" outlineLevel="0" r="197">
      <c r="A197" s="5" t="s">
        <f>=HYPERLINK("https://leilaoonline.net/lote/detalhe/104085", "349")</f>
      </c>
      <c r="B197" s="4" t="s">
        <f>=HYPERLINK("https://leilaoonline.net/lote/detalhe/104085", " Sucata de 10 aspiradores de pó sem acessórios")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300,00</t>
        </is>
      </c>
      <c r="F197" s="4" t="inlineStr">
        <is>
          <t>50.00</t>
        </is>
      </c>
    </row>
    <row collapsed="false" customFormat="false" customHeight="false" hidden="false" ht="12.1" outlineLevel="0" r="198">
      <c r="A198" s="5" t="s">
        <f>=HYPERLINK("https://leilaoonline.net/lote/detalhe/104079", "350")</f>
      </c>
      <c r="B198" s="4" t="s">
        <f>=HYPERLINK("https://leilaoonline.net/lote/detalhe/104079", " Adega climatizada funcionando no estado")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650,00</t>
        </is>
      </c>
      <c r="F198" s="4" t="inlineStr">
        <is>
          <t>50.00</t>
        </is>
      </c>
    </row>
    <row collapsed="false" customFormat="false" customHeight="false" hidden="false" ht="12.1" outlineLevel="0" r="199">
      <c r="A199" s="5" t="s">
        <f>=HYPERLINK("https://leilaoonline.net/lote/detalhe/104080", "351")</f>
      </c>
      <c r="B199" s="4" t="s">
        <f>=HYPERLINK("https://leilaoonline.net/lote/detalhe/104080", " Sucata de cervejeira 96 litros 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200,00</t>
        </is>
      </c>
      <c r="F199" s="4" t="inlineStr">
        <is>
          <t>50.00</t>
        </is>
      </c>
    </row>
    <row collapsed="false" customFormat="false" customHeight="false" hidden="false" ht="12.1" outlineLevel="0" r="200">
      <c r="A200" s="5" t="s">
        <f>=HYPERLINK("https://leilaoonline.net/lote/detalhe/104082", "352")</f>
      </c>
      <c r="B200" s="4" t="s">
        <f>=HYPERLINK("https://leilaoonline.net/lote/detalhe/104082", " Sucata de cervejeira")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200,00</t>
        </is>
      </c>
      <c r="F200" s="4" t="inlineStr">
        <is>
          <t>50.00</t>
        </is>
      </c>
    </row>
    <row collapsed="false" customFormat="false" customHeight="false" hidden="false" ht="12.1" outlineLevel="0" r="201">
      <c r="A201" s="5" t="s">
        <f>=HYPERLINK("https://leilaoonline.net/lote/detalhe/104087", "354")</f>
      </c>
      <c r="B201" s="4" t="s">
        <f>=HYPERLINK("https://leilaoonline.net/lote/detalhe/104087", " aprox. 620 peças  de roupas diversas masculina feminina e infantil")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2.200,00</t>
        </is>
      </c>
      <c r="F201" s="4" t="inlineStr">
        <is>
          <t>50.00</t>
        </is>
      </c>
    </row>
    <row collapsed="false" customFormat="false" customHeight="false" hidden="false" ht="12.1" outlineLevel="0" r="202">
      <c r="A202" s="5" t="s">
        <f>=HYPERLINK("https://leilaoonline.net/lote/detalhe/104096", "355")</f>
      </c>
      <c r="B202" s="4" t="s">
        <f>=HYPERLINK("https://leilaoonline.net/lote/detalhe/104096", " 17 cadeiras plásticas")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250,00</t>
        </is>
      </c>
      <c r="F202" s="4" t="inlineStr">
        <is>
          <t>50.00</t>
        </is>
      </c>
    </row>
    <row collapsed="false" customFormat="false" customHeight="false" hidden="false" ht="12.1" outlineLevel="0" r="203">
      <c r="A203" s="5" t="s">
        <f>=HYPERLINK("https://leilaoonline.net/lote/detalhe/104097", "359")</f>
      </c>
      <c r="B203" s="4" t="s">
        <f>=HYPERLINK("https://leilaoonline.net/lote/detalhe/104097", " Freezer 202 litros (sutaca/aproveitamento de pçs)")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300,00</t>
        </is>
      </c>
      <c r="F203" s="4" t="inlineStr">
        <is>
          <t>50.00</t>
        </is>
      </c>
    </row>
    <row collapsed="false" customFormat="false" customHeight="false" hidden="false" ht="12.1" outlineLevel="0" r="204">
      <c r="A204" s="5" t="s">
        <f>=HYPERLINK("https://leilaoonline.net/lote/detalhe/104102", "360")</f>
      </c>
      <c r="B204" s="4" t="s">
        <f>=HYPERLINK("https://leilaoonline.net/lote/detalhe/104102", " Freezer 202 litros (sutaca/aproveitamento de pçs) 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300,00</t>
        </is>
      </c>
      <c r="F204" s="4" t="inlineStr">
        <is>
          <t>50.00</t>
        </is>
      </c>
    </row>
    <row collapsed="false" customFormat="false" customHeight="false" hidden="false" ht="12.1" outlineLevel="0" r="205">
      <c r="A205" s="5" t="s">
        <f>=HYPERLINK("https://leilaoonline.net/lote/detalhe/104099", "361")</f>
      </c>
      <c r="B205" s="4" t="s">
        <f>=HYPERLINK("https://leilaoonline.net/lote/detalhe/104099", " Freezer 202 litros (sutaca/aproveitamento de pçs)")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300,00</t>
        </is>
      </c>
      <c r="F205" s="4" t="inlineStr">
        <is>
          <t>50.00</t>
        </is>
      </c>
    </row>
    <row collapsed="false" customFormat="false" customHeight="false" hidden="false" ht="12.1" outlineLevel="0" r="206">
      <c r="A206" s="5" t="s">
        <f>=HYPERLINK("https://leilaoonline.net/lote/detalhe/104091", "364")</f>
      </c>
      <c r="B206" s="4" t="s">
        <f>=HYPERLINK("https://leilaoonline.net/lote/detalhe/104091", " Lava e seca 8 kg (sutaca/aproveitamento de pçs)")</f>
      </c>
      <c r="C206" s="4" t="inlineStr">
        <is>
          <t>Não vendido</t>
        </is>
      </c>
      <c r="D206" s="4" t="inlineStr">
        <is>
          <t>0</t>
        </is>
      </c>
      <c r="E206" s="5" t="inlineStr">
        <is>
          <t>550,00</t>
        </is>
      </c>
      <c r="F206" s="4" t="inlineStr">
        <is>
          <t>50.00</t>
        </is>
      </c>
    </row>
    <row collapsed="false" customFormat="false" customHeight="false" hidden="false" ht="12.1" outlineLevel="0" r="207">
      <c r="A207" s="5" t="s">
        <f>=HYPERLINK("https://leilaoonline.net/lote/detalhe/104094", "365")</f>
      </c>
      <c r="B207" s="4" t="s">
        <f>=HYPERLINK("https://leilaoonline.net/lote/detalhe/104094", " Lava e seca 11 kg (sutaca/aproveitamento de pçs)")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750,00</t>
        </is>
      </c>
      <c r="F207" s="4" t="inlineStr">
        <is>
          <t>50.00</t>
        </is>
      </c>
    </row>
    <row collapsed="false" customFormat="false" customHeight="false" hidden="false" ht="12.1" outlineLevel="0" r="208">
      <c r="A208" s="5" t="s">
        <f>=HYPERLINK("https://leilaoonline.net/lote/detalhe/105466", "366")</f>
      </c>
      <c r="B208" s="4" t="s">
        <f>=HYPERLINK("https://leilaoonline.net/lote/detalhe/105466", "Sucata Lava e seca 11 kg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600,00</t>
        </is>
      </c>
      <c r="F208" s="4" t="inlineStr">
        <is>
          <t>50.00</t>
        </is>
      </c>
    </row>
    <row collapsed="false" customFormat="false" customHeight="false" hidden="false" ht="12.1" outlineLevel="0" r="209">
      <c r="A209" s="5" t="s">
        <f>=HYPERLINK("https://leilaoonline.net/lote/detalhe/105467", "367")</f>
      </c>
      <c r="B209" s="4" t="s">
        <f>=HYPERLINK("https://leilaoonline.net/lote/detalhe/105467", "12 ventiladores  e diversas pás")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400,00</t>
        </is>
      </c>
      <c r="F209" s="4" t="inlineStr">
        <is>
          <t>50.00</t>
        </is>
      </c>
    </row>
    <row collapsed="false" customFormat="false" customHeight="false" hidden="false" ht="12.1" outlineLevel="0" r="210">
      <c r="A210" s="5" t="s">
        <f>=HYPERLINK("https://leilaoonline.net/lote/detalhe/104031", "1209")</f>
      </c>
      <c r="B210" s="4" t="s">
        <f>=HYPERLINK("https://leilaoonline.net/lote/detalhe/104031", "BALANÇA CONTADORA MARTE AC4/40K")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80,00</t>
        </is>
      </c>
      <c r="F210" s="4" t="inlineStr">
        <is>
          <t>50.00</t>
        </is>
      </c>
    </row>
    <row collapsed="false" customFormat="false" customHeight="false" hidden="false" ht="12.1" outlineLevel="0" r="211">
      <c r="A211" s="5" t="s">
        <f>=HYPERLINK("https://leilaoonline.net/lote/detalhe/104029", "1213")</f>
      </c>
      <c r="B211" s="4" t="s">
        <f>=HYPERLINK("https://leilaoonline.net/lote/detalhe/104029", " INJETORA AILÉE, TIPO BA, 60 CICLOS")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1.000,00</t>
        </is>
      </c>
      <c r="F211" s="4" t="inlineStr">
        <is>
          <t>150.00</t>
        </is>
      </c>
    </row>
    <row collapsed="false" customFormat="false" customHeight="false" hidden="false" ht="12.1" outlineLevel="0" r="212">
      <c r="A212" s="5" t="s">
        <f>=HYPERLINK("https://leilaoonline.net/lote/detalhe/104028", "1214")</f>
      </c>
      <c r="B212" s="4" t="s">
        <f>=HYPERLINK("https://leilaoonline.net/lote/detalhe/104028", " INJETORA AILÉE, TIPO BA, 60 CICLOS")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1.000,00</t>
        </is>
      </c>
      <c r="F212" s="4" t="inlineStr">
        <is>
          <t>150.00</t>
        </is>
      </c>
    </row>
    <row collapsed="false" customFormat="false" customHeight="false" hidden="false" ht="12.1" outlineLevel="0" r="213">
      <c r="A213" s="5" t="s">
        <f>=HYPERLINK("https://leilaoonline.net/lote/detalhe/104030", "1215")</f>
      </c>
      <c r="B213" s="4" t="s">
        <f>=HYPERLINK("https://leilaoonline.net/lote/detalhe/104030", " INJETORA AILÉE, TIPO BA, 60 CICLOS")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1.000,00</t>
        </is>
      </c>
      <c r="F213" s="4" t="inlineStr">
        <is>
          <t>150.00</t>
        </is>
      </c>
    </row>
    <row collapsed="false" customFormat="false" customHeight="false" hidden="false" ht="12.1" outlineLevel="0" r="214">
      <c r="A214" s="5" t="s">
        <f>=HYPERLINK("https://leilaoonline.net/lote/detalhe/104032", "1216")</f>
      </c>
      <c r="B214" s="4" t="s">
        <f>=HYPERLINK("https://leilaoonline.net/lote/detalhe/104032", " INJETORA AILÉE, TIPO BA, 60 CICLOS")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1.000,00</t>
        </is>
      </c>
      <c r="F214" s="4" t="inlineStr">
        <is>
          <t>150.00</t>
        </is>
      </c>
    </row>
    <row collapsed="false" customFormat="false" customHeight="false" hidden="false" ht="12.1" outlineLevel="0" r="215">
      <c r="A215" s="5" t="s">
        <f>=HYPERLINK("https://leilaoonline.net/lote/detalhe/104033", "1217")</f>
      </c>
      <c r="B215" s="4" t="s">
        <f>=HYPERLINK("https://leilaoonline.net/lote/detalhe/104033", " INJETORA AILÉE, TIPO BA, 60 CICLOS")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1.000,00</t>
        </is>
      </c>
      <c r="F215" s="4" t="inlineStr">
        <is>
          <t>150.00</t>
        </is>
      </c>
    </row>
    <row collapsed="false" customFormat="false" customHeight="false" hidden="false" ht="12.1" outlineLevel="0" r="216">
      <c r="A216" s="5" t="s">
        <f>=HYPERLINK("https://leilaoonline.net/lote/detalhe/104026", "1220")</f>
      </c>
      <c r="B216" s="4" t="s">
        <f>=HYPERLINK("https://leilaoonline.net/lote/detalhe/104026", " ROSQUEADEIRA S/ ESPECIFICAÇÕES")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400,00</t>
        </is>
      </c>
      <c r="F216" s="4" t="inlineStr">
        <is>
          <t>50.00</t>
        </is>
      </c>
    </row>
    <row collapsed="false" customFormat="false" customHeight="false" hidden="false" ht="12.1" outlineLevel="0" r="217">
      <c r="A217" s="5" t="s">
        <f>=HYPERLINK("https://leilaoonline.net/lote/detalhe/104027", "1222")</f>
      </c>
      <c r="B217" s="4" t="s">
        <f>=HYPERLINK("https://leilaoonline.net/lote/detalhe/104027", " 4 MOSTRUÁRIOS")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200,00</t>
        </is>
      </c>
      <c r="F217" s="4" t="inlineStr">
        <is>
          <t>50.00</t>
        </is>
      </c>
    </row>
    <row collapsed="false" customFormat="false" customHeight="false" hidden="false" ht="12.1" outlineLevel="0" r="218">
      <c r="A218" s="5" t="s">
        <f>=HYPERLINK("https://leilaoonline.net/lote/detalhe/104034", "1226")</f>
      </c>
      <c r="B218" s="4" t="s">
        <f>=HYPERLINK("https://leilaoonline.net/lote/detalhe/104034", " 2 MOSTRUÁRIOS")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200,00</t>
        </is>
      </c>
      <c r="F218" s="4" t="inlineStr">
        <is>
          <t>50.00</t>
        </is>
      </c>
    </row>
    <row collapsed="false" customFormat="false" customHeight="false" hidden="false" ht="12.1" outlineLevel="0" r="219">
      <c r="A219" s="5" t="s">
        <f>=HYPERLINK("https://leilaoonline.net/lote/detalhe/104108", "1300")</f>
      </c>
      <c r="B219" s="4" t="s">
        <f>=HYPERLINK("https://leilaoonline.net/lote/detalhe/104108", " 2 Telefones de audioconferencia - Polycom 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500,00</t>
        </is>
      </c>
      <c r="F219" s="4" t="inlineStr">
        <is>
          <t>50.00</t>
        </is>
      </c>
    </row>
    <row collapsed="false" customFormat="false" customHeight="false" hidden="false" ht="12.1" outlineLevel="0" r="220">
      <c r="A220" s="5" t="s">
        <f>=HYPERLINK("https://leilaoonline.net/lote/detalhe/104112", "1301")</f>
      </c>
      <c r="B220" s="4" t="s">
        <f>=HYPERLINK("https://leilaoonline.net/lote/detalhe/104112", " 8 Telefones Yealink VP - 2009 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1.400,00</t>
        </is>
      </c>
      <c r="F220" s="4" t="inlineStr">
        <is>
          <t>100.00</t>
        </is>
      </c>
    </row>
    <row collapsed="false" customFormat="false" customHeight="false" hidden="false" ht="12.1" outlineLevel="0" r="221">
      <c r="A221" s="5" t="s">
        <f>=HYPERLINK("https://leilaoonline.net/lote/detalhe/104111", "1302")</f>
      </c>
      <c r="B221" s="4" t="s">
        <f>=HYPERLINK("https://leilaoonline.net/lote/detalhe/104111", " 9 Telefones Yealink T20P")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900,00</t>
        </is>
      </c>
      <c r="F221" s="4" t="inlineStr">
        <is>
          <t>100.00</t>
        </is>
      </c>
    </row>
    <row collapsed="false" customFormat="false" customHeight="false" hidden="false" ht="12.1" outlineLevel="0" r="222">
      <c r="A222" s="5" t="s">
        <f>=HYPERLINK("https://leilaoonline.net/lote/detalhe/104110", "1303")</f>
      </c>
      <c r="B222" s="4" t="s">
        <f>=HYPERLINK("https://leilaoonline.net/lote/detalhe/104110", " 9 Telefones Yealink T20P")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=HYPERLINK("https://leilaoonline.net/lote/detalhe/104113", "1304")</f>
      </c>
      <c r="B223" s="4" t="s">
        <f>=HYPERLINK("https://leilaoonline.net/lote/detalhe/104113", " Máquina de escrever Olivetti Linea 101")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100,00</t>
        </is>
      </c>
      <c r="F223" s="4" t="inlineStr">
        <is>
          <t>50.00</t>
        </is>
      </c>
    </row>
    <row collapsed="false" customFormat="false" customHeight="false" hidden="false" ht="12.1" outlineLevel="0" r="224">
      <c r="A224" s="5" t="s">
        <f>=HYPERLINK("https://leilaoonline.net/lote/detalhe/104106", "1305")</f>
      </c>
      <c r="B224" s="4" t="s">
        <f>=HYPERLINK("https://leilaoonline.net/lote/detalhe/104106", " 3 Calculadoras Casio HR 150TM, 1 Calculadora Elgin MB-7123, Calculadora Elgin MB-7140, Calculadora Elgin MB6122, Calculadora Elgin MB-6122")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200,00</t>
        </is>
      </c>
      <c r="F224" s="4" t="inlineStr">
        <is>
          <t>50.00</t>
        </is>
      </c>
    </row>
    <row collapsed="false" customFormat="false" customHeight="false" hidden="false" ht="12.1" outlineLevel="0" r="225">
      <c r="A225" s="5" t="s">
        <f>=HYPERLINK("https://leilaoonline.net/lote/detalhe/104114", "1306")</f>
      </c>
      <c r="B225" s="4" t="s">
        <f>=HYPERLINK("https://leilaoonline.net/lote/detalhe/104114", " Diversos Itens")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50,00</t>
        </is>
      </c>
      <c r="F225" s="4" t="inlineStr">
        <is>
          <t>50.00</t>
        </is>
      </c>
    </row>
    <row collapsed="false" customFormat="false" customHeight="false" hidden="false" ht="12.1" outlineLevel="0" r="226">
      <c r="A226" s="5" t="s">
        <f>=HYPERLINK("https://leilaoonline.net/lote/detalhe/104107", "1307")</f>
      </c>
      <c r="B226" s="4" t="s">
        <f>=HYPERLINK("https://leilaoonline.net/lote/detalhe/104107", " Videoconferencia Huawei 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500,00</t>
        </is>
      </c>
      <c r="F226" s="4" t="inlineStr">
        <is>
          <t>50.00</t>
        </is>
      </c>
    </row>
    <row collapsed="false" customFormat="false" customHeight="false" hidden="false" ht="12.1" outlineLevel="0" r="227">
      <c r="A227" s="5" t="s">
        <f>=HYPERLINK("https://leilaoonline.net/lote/detalhe/104109", "1308")</f>
      </c>
      <c r="B227" s="4" t="s">
        <f>=HYPERLINK("https://leilaoonline.net/lote/detalhe/104109", " Antenas Wifi Dell e Sonicwall")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500,00</t>
        </is>
      </c>
      <c r="F227" s="4" t="inlineStr">
        <is>
          <t>50.00</t>
        </is>
      </c>
    </row>
    <row collapsed="false" customFormat="false" customHeight="false" hidden="false" ht="12.1" outlineLevel="0" r="228">
      <c r="A228" s="5" t="s">
        <f>=HYPERLINK("https://leilaoonline.net/lote/detalhe/104105", "1309")</f>
      </c>
      <c r="B228" s="4" t="s">
        <f>=HYPERLINK("https://leilaoonline.net/lote/detalhe/104105", "02 unidades de Firewall Sonicwall")</f>
      </c>
      <c r="C228" s="4" t="inlineStr">
        <is>
          <t>Não vendido</t>
        </is>
      </c>
      <c r="D228" s="4" t="inlineStr">
        <is>
          <t>0</t>
        </is>
      </c>
      <c r="E228" s="5" t="inlineStr">
        <is>
          <t>600,00</t>
        </is>
      </c>
      <c r="F228" s="4" t="inlineStr">
        <is>
          <t>50.00</t>
        </is>
      </c>
    </row>
    <row collapsed="false" customFormat="false" customHeight="false" hidden="false" ht="12.1" outlineLevel="0" r="229">
      <c r="A229" s="5" t="s">
        <f>=HYPERLINK("https://leilaoonline.net/lote/detalhe/104290", "1400")</f>
      </c>
      <c r="B229" s="4" t="s">
        <f>=HYPERLINK("https://leilaoonline.net/lote/detalhe/104290", " 33 cadeiras estofadas, 2 cadeiras de aluminio branca e uma preta")</f>
      </c>
      <c r="C229" s="4" t="inlineStr">
        <is>
          <t>Não vendido</t>
        </is>
      </c>
      <c r="D229" s="4" t="inlineStr">
        <is>
          <t>1</t>
        </is>
      </c>
      <c r="E229" s="5" t="inlineStr">
        <is>
          <t>300,00</t>
        </is>
      </c>
      <c r="F229" s="4" t="inlineStr">
        <is>
          <t>50.00</t>
        </is>
      </c>
    </row>
    <row collapsed="false" customFormat="false" customHeight="false" hidden="false" ht="12.1" outlineLevel="0" r="230">
      <c r="A230" s="5" t="s">
        <f>=HYPERLINK("https://leilaoonline.net/lote/detalhe/104291", "1401")</f>
      </c>
      <c r="B230" s="4" t="s">
        <f>=HYPERLINK("https://leilaoonline.net/lote/detalhe/104291", " 3 armarios ")</f>
      </c>
      <c r="C230" s="4" t="inlineStr">
        <is>
          <t>Não vendido</t>
        </is>
      </c>
      <c r="D230" s="4" t="inlineStr">
        <is>
          <t>0</t>
        </is>
      </c>
      <c r="E230" s="5" t="inlineStr">
        <is>
          <t>300,00</t>
        </is>
      </c>
      <c r="F230" s="4" t="inlineStr">
        <is>
          <t>50.00</t>
        </is>
      </c>
    </row>
    <row collapsed="false" customFormat="false" customHeight="false" hidden="false" ht="12.1" outlineLevel="0" r="231">
      <c r="A231" s="5" t="s">
        <f>=HYPERLINK("https://leilaoonline.net/lote/detalhe/104296", "1402")</f>
      </c>
      <c r="B231" s="4" t="s">
        <f>=HYPERLINK("https://leilaoonline.net/lote/detalhe/104296", " 1 mesa de reunião preta de 2,5 m")</f>
      </c>
      <c r="C231" s="4" t="inlineStr">
        <is>
          <t>Não vendido</t>
        </is>
      </c>
      <c r="D231" s="4" t="inlineStr">
        <is>
          <t>0</t>
        </is>
      </c>
      <c r="E231" s="5" t="inlineStr">
        <is>
          <t>400,00</t>
        </is>
      </c>
      <c r="F231" s="4" t="inlineStr">
        <is>
          <t>50.00</t>
        </is>
      </c>
    </row>
    <row collapsed="false" customFormat="false" customHeight="false" hidden="false" ht="12.1" outlineLevel="0" r="232">
      <c r="A232" s="5" t="s">
        <f>=HYPERLINK("https://leilaoonline.net/lote/detalhe/104297", "1403")</f>
      </c>
      <c r="B232" s="4" t="s">
        <f>=HYPERLINK("https://leilaoonline.net/lote/detalhe/104297", " 1 mesa de reunião")</f>
      </c>
      <c r="C232" s="4" t="inlineStr">
        <is>
          <t>Não vendido</t>
        </is>
      </c>
      <c r="D232" s="4" t="inlineStr">
        <is>
          <t>0</t>
        </is>
      </c>
      <c r="E232" s="5" t="inlineStr">
        <is>
          <t>200,00</t>
        </is>
      </c>
      <c r="F232" s="4" t="inlineStr">
        <is>
          <t>50.00</t>
        </is>
      </c>
    </row>
    <row collapsed="false" customFormat="false" customHeight="false" hidden="false" ht="12.1" outlineLevel="0" r="233">
      <c r="A233" s="5" t="s">
        <f>=HYPERLINK("https://leilaoonline.net/lote/detalhe/104295", "1404")</f>
      </c>
      <c r="B233" s="4" t="s">
        <f>=HYPERLINK("https://leilaoonline.net/lote/detalhe/104295", " 1 mesa de reunião")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200,00</t>
        </is>
      </c>
      <c r="F233" s="4" t="inlineStr">
        <is>
          <t>50.00</t>
        </is>
      </c>
    </row>
    <row collapsed="false" customFormat="false" customHeight="false" hidden="false" ht="12.1" outlineLevel="0" r="234">
      <c r="A234" s="5" t="s">
        <f>=HYPERLINK("https://leilaoonline.net/lote/detalhe/104294", "1405")</f>
      </c>
      <c r="B234" s="4" t="s">
        <f>=HYPERLINK("https://leilaoonline.net/lote/detalhe/104294", " 1 mesa de reunião  (medida) 2,20X 1,10 X 0,77")</f>
      </c>
      <c r="C234" s="4" t="inlineStr">
        <is>
          <t>Vendido</t>
        </is>
      </c>
      <c r="D234" s="4" t="inlineStr">
        <is>
          <t>2</t>
        </is>
      </c>
      <c r="E234" s="5" t="inlineStr">
        <is>
          <t>450,00</t>
        </is>
      </c>
      <c r="F234" s="4" t="inlineStr">
        <is>
          <t>50.00</t>
        </is>
      </c>
    </row>
    <row collapsed="false" customFormat="false" customHeight="false" hidden="false" ht="12.1" outlineLevel="0" r="235">
      <c r="A235" s="5" t="s">
        <f>=HYPERLINK("https://leilaoonline.net/lote/detalhe/104293", "1406")</f>
      </c>
      <c r="B235" s="4" t="s">
        <f>=HYPERLINK("https://leilaoonline.net/lote/detalhe/104293", " 1 mesa de reunião ")</f>
      </c>
      <c r="C235" s="4" t="inlineStr">
        <is>
          <t>Não vendido</t>
        </is>
      </c>
      <c r="D235" s="4" t="inlineStr">
        <is>
          <t>0</t>
        </is>
      </c>
      <c r="E235" s="5" t="inlineStr">
        <is>
          <t>350,00</t>
        </is>
      </c>
      <c r="F235" s="4" t="inlineStr">
        <is>
          <t>50.00</t>
        </is>
      </c>
    </row>
    <row collapsed="false" customFormat="false" customHeight="false" hidden="false" ht="12.1" outlineLevel="0" r="236">
      <c r="A236" s="5" t="s">
        <f>=HYPERLINK("https://leilaoonline.net/lote/detalhe/104292", "1407")</f>
      </c>
      <c r="B236" s="4" t="s">
        <f>=HYPERLINK("https://leilaoonline.net/lote/detalhe/104292", "01 pia de cuba, base de mármore e torneira 1,51X 0,56")</f>
      </c>
      <c r="C236" s="4" t="inlineStr">
        <is>
          <t>Não vendido</t>
        </is>
      </c>
      <c r="D236" s="4" t="inlineStr">
        <is>
          <t>0</t>
        </is>
      </c>
      <c r="E236" s="5" t="inlineStr">
        <is>
          <t>300,00</t>
        </is>
      </c>
      <c r="F236" s="4" t="inlineStr">
        <is>
          <t>50.00</t>
        </is>
      </c>
    </row>
    <row collapsed="false" customFormat="false" customHeight="false" hidden="false" ht="12.1" outlineLevel="0" r="237">
      <c r="A237" s="5" t="s">
        <f>=HYPERLINK("https://leilaoonline.net/lote/detalhe/104456", "1408")</f>
      </c>
      <c r="B237" s="4" t="s">
        <f>=HYPERLINK("https://leilaoonline.net/lote/detalhe/104456", " 3 Mesas branca (2,20)")</f>
      </c>
      <c r="C237" s="4" t="inlineStr">
        <is>
          <t>Não vendido</t>
        </is>
      </c>
      <c r="D237" s="4" t="inlineStr">
        <is>
          <t>0</t>
        </is>
      </c>
      <c r="E237" s="5" t="inlineStr">
        <is>
          <t>300,00</t>
        </is>
      </c>
      <c r="F237" s="4" t="inlineStr">
        <is>
          <t>50.00</t>
        </is>
      </c>
    </row>
    <row collapsed="false" customFormat="false" customHeight="false" hidden="false" ht="12.1" outlineLevel="0" r="238">
      <c r="A238" s="5" t="s">
        <f>=HYPERLINK("https://leilaoonline.net/lote/detalhe/104458", "1409")</f>
      </c>
      <c r="B238" s="4" t="s">
        <f>=HYPERLINK("https://leilaoonline.net/lote/detalhe/104458", " 2 Mesas de escritorio de 4 lugares")</f>
      </c>
      <c r="C238" s="4" t="inlineStr">
        <is>
          <t>Vendido</t>
        </is>
      </c>
      <c r="D238" s="4" t="inlineStr">
        <is>
          <t>1</t>
        </is>
      </c>
      <c r="E238" s="5" t="inlineStr">
        <is>
          <t>600,00</t>
        </is>
      </c>
      <c r="F238" s="4" t="inlineStr">
        <is>
          <t>50.00</t>
        </is>
      </c>
    </row>
    <row collapsed="false" customFormat="false" customHeight="false" hidden="false" ht="12.1" outlineLevel="0" r="239">
      <c r="A239" s="5" t="s">
        <f>=HYPERLINK("https://leilaoonline.net/lote/detalhe/104460", "1410")</f>
      </c>
      <c r="B239" s="4" t="s">
        <f>=HYPERLINK("https://leilaoonline.net/lote/detalhe/104460", " Mesa de escritorio de 2 gavetas")</f>
      </c>
      <c r="C239" s="4" t="inlineStr">
        <is>
          <t>Não vendido</t>
        </is>
      </c>
      <c r="D239" s="4" t="inlineStr">
        <is>
          <t>0</t>
        </is>
      </c>
      <c r="E239" s="5" t="inlineStr">
        <is>
          <t>150,00</t>
        </is>
      </c>
      <c r="F239" s="4" t="inlineStr">
        <is>
          <t>50.00</t>
        </is>
      </c>
    </row>
    <row collapsed="false" customFormat="false" customHeight="false" hidden="false" ht="12.1" outlineLevel="0" r="240">
      <c r="A240" s="5" t="s">
        <f>=HYPERLINK("https://leilaoonline.net/lote/detalhe/104457", "1411")</f>
      </c>
      <c r="B240" s="4" t="s">
        <f>=HYPERLINK("https://leilaoonline.net/lote/detalhe/104457", " 4 Mesas de 0,90 cm")</f>
      </c>
      <c r="C240" s="4" t="inlineStr">
        <is>
          <t>Não vendido</t>
        </is>
      </c>
      <c r="D240" s="4" t="inlineStr">
        <is>
          <t>0</t>
        </is>
      </c>
      <c r="E240" s="5" t="inlineStr">
        <is>
          <t>200,00</t>
        </is>
      </c>
      <c r="F240" s="4" t="inlineStr">
        <is>
          <t>50.00</t>
        </is>
      </c>
    </row>
    <row collapsed="false" customFormat="false" customHeight="false" hidden="false" ht="12.1" outlineLevel="0" r="241">
      <c r="A241" s="5" t="s">
        <f>=HYPERLINK("https://leilaoonline.net/lote/detalhe/104461", "1412")</f>
      </c>
      <c r="B241" s="4" t="s">
        <f>=HYPERLINK("https://leilaoonline.net/lote/detalhe/104461", " Mesa de reunião 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150,00</t>
        </is>
      </c>
      <c r="F241" s="4" t="inlineStr">
        <is>
          <t>50.00</t>
        </is>
      </c>
    </row>
    <row collapsed="false" customFormat="false" customHeight="false" hidden="false" ht="12.1" outlineLevel="0" r="242">
      <c r="A242" s="5" t="s">
        <f>=HYPERLINK("https://leilaoonline.net/lote/detalhe/104459", "1413")</f>
      </c>
      <c r="B242" s="4" t="s">
        <f>=HYPERLINK("https://leilaoonline.net/lote/detalhe/104459", " 4 Mesas para refeitório 4 lugares")</f>
      </c>
      <c r="C242" s="4" t="inlineStr">
        <is>
          <t>Não vendido</t>
        </is>
      </c>
      <c r="D242" s="4" t="inlineStr">
        <is>
          <t>0</t>
        </is>
      </c>
      <c r="E242" s="5" t="inlineStr">
        <is>
          <t>800,00</t>
        </is>
      </c>
      <c r="F242" s="4" t="inlineStr">
        <is>
          <t>100.00</t>
        </is>
      </c>
    </row>
    <row collapsed="false" customFormat="false" customHeight="false" hidden="false" ht="12.1" outlineLevel="0" r="243">
      <c r="A243" s="5" t="s">
        <f>=HYPERLINK("https://leilaoonline.net/lote/detalhe/104651", "2001")</f>
      </c>
      <c r="B243" s="4" t="s">
        <f>=HYPERLINK("https://leilaoonline.net/lote/detalhe/104651", " Órgão Defoli antigo funcionando, madeira maciça.")</f>
      </c>
      <c r="C243" s="4" t="inlineStr">
        <is>
          <t>Não vendido</t>
        </is>
      </c>
      <c r="D243" s="4" t="inlineStr">
        <is>
          <t>0</t>
        </is>
      </c>
      <c r="E243" s="5" t="inlineStr">
        <is>
          <t>3.100,00</t>
        </is>
      </c>
      <c r="F243" s="4" t="inlineStr">
        <is>
          <t>200.00</t>
        </is>
      </c>
    </row>
    <row collapsed="false" customFormat="false" customHeight="false" hidden="false" ht="12.1" outlineLevel="0" r="244">
      <c r="A244" s="5" t="s">
        <f>=HYPERLINK("https://leilaoonline.net/lote/detalhe/104675", "2002")</f>
      </c>
      <c r="B244" s="4" t="s">
        <f>=HYPERLINK("https://leilaoonline.net/lote/detalhe/104675", " Rádio antigo sem teste de funcionamento ")</f>
      </c>
      <c r="C244" s="4" t="inlineStr">
        <is>
          <t>Não vendido</t>
        </is>
      </c>
      <c r="D244" s="4" t="inlineStr">
        <is>
          <t>0</t>
        </is>
      </c>
      <c r="E244" s="5" t="inlineStr">
        <is>
          <t>450,00</t>
        </is>
      </c>
      <c r="F244" s="4" t="inlineStr">
        <is>
          <t>50.00</t>
        </is>
      </c>
    </row>
    <row collapsed="false" customFormat="false" customHeight="false" hidden="false" ht="12.1" outlineLevel="0" r="245">
      <c r="A245" s="5" t="s">
        <f>=HYPERLINK("https://leilaoonline.net/lote/detalhe/104653", "2003")</f>
      </c>
      <c r="B245" s="4" t="s">
        <f>=HYPERLINK("https://leilaoonline.net/lote/detalhe/104653", " Fogão industrial 6 bocas duplas Cozil com forno todo em inox")</f>
      </c>
      <c r="C245" s="4" t="inlineStr">
        <is>
          <t>Não vendido</t>
        </is>
      </c>
      <c r="D245" s="4" t="inlineStr">
        <is>
          <t>0</t>
        </is>
      </c>
      <c r="E245" s="5" t="inlineStr">
        <is>
          <t>3.800,00</t>
        </is>
      </c>
      <c r="F245" s="4" t="inlineStr">
        <is>
          <t>200.00</t>
        </is>
      </c>
    </row>
    <row collapsed="false" customFormat="false" customHeight="false" hidden="false" ht="12.1" outlineLevel="0" r="246">
      <c r="A246" s="5" t="s">
        <f>=HYPERLINK("https://leilaoonline.net/lote/detalhe/104680", "2004")</f>
      </c>
      <c r="B246" s="4" t="s">
        <f>=HYPERLINK("https://leilaoonline.net/lote/detalhe/104680", " 04 bicicletas com marchas no estado ")</f>
      </c>
      <c r="C246" s="4" t="inlineStr">
        <is>
          <t>Não vendido</t>
        </is>
      </c>
      <c r="D246" s="4" t="inlineStr">
        <is>
          <t>0</t>
        </is>
      </c>
      <c r="E246" s="5" t="inlineStr">
        <is>
          <t>850,00</t>
        </is>
      </c>
      <c r="F246" s="4" t="inlineStr">
        <is>
          <t>100.00</t>
        </is>
      </c>
    </row>
    <row collapsed="false" customFormat="false" customHeight="false" hidden="false" ht="12.1" outlineLevel="0" r="247">
      <c r="A247" s="5" t="s">
        <f>=HYPERLINK("https://leilaoonline.net/lote/detalhe/104660", "2005")</f>
      </c>
      <c r="B247" s="4" t="s">
        <f>=HYPERLINK("https://leilaoonline.net/lote/detalhe/104660", " giroflex com modulo e sirene 12v")</f>
      </c>
      <c r="C247" s="4" t="inlineStr">
        <is>
          <t>Não vendido</t>
        </is>
      </c>
      <c r="D247" s="4" t="inlineStr">
        <is>
          <t>0</t>
        </is>
      </c>
      <c r="E247" s="5" t="inlineStr">
        <is>
          <t>850,00</t>
        </is>
      </c>
      <c r="F247" s="4" t="inlineStr">
        <is>
          <t>100.00</t>
        </is>
      </c>
    </row>
    <row collapsed="false" customFormat="false" customHeight="false" hidden="false" ht="12.1" outlineLevel="0" r="248">
      <c r="A248" s="5" t="s">
        <f>=HYPERLINK("https://leilaoonline.net/lote/detalhe/104677", "2006")</f>
      </c>
      <c r="B248" s="4" t="s">
        <f>=HYPERLINK("https://leilaoonline.net/lote/detalhe/104677", " balcão refrigerado com pedra de granito e pia inox 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1.200,00</t>
        </is>
      </c>
      <c r="F248" s="4" t="inlineStr">
        <is>
          <t>100.00</t>
        </is>
      </c>
    </row>
    <row collapsed="false" customFormat="false" customHeight="false" hidden="false" ht="12.1" outlineLevel="0" r="249">
      <c r="A249" s="5" t="s">
        <f>=HYPERLINK("https://leilaoonline.net/lote/detalhe/104669", "2007")</f>
      </c>
      <c r="B249" s="4" t="s">
        <f>=HYPERLINK("https://leilaoonline.net/lote/detalhe/104669", " câmera fotográfica Zenit 122 ml ")</f>
      </c>
      <c r="C249" s="4" t="inlineStr">
        <is>
          <t>Não vendido</t>
        </is>
      </c>
      <c r="D249" s="4" t="inlineStr">
        <is>
          <t>0</t>
        </is>
      </c>
      <c r="E249" s="5" t="inlineStr">
        <is>
          <t>650,00</t>
        </is>
      </c>
      <c r="F249" s="4" t="inlineStr">
        <is>
          <t>50.00</t>
        </is>
      </c>
    </row>
    <row collapsed="false" customFormat="false" customHeight="false" hidden="false" ht="12.1" outlineLevel="0" r="250">
      <c r="A250" s="5" t="s">
        <f>=HYPERLINK("https://leilaoonline.net/lote/detalhe/104686", "2008")</f>
      </c>
      <c r="B250" s="4" t="s">
        <f>=HYPERLINK("https://leilaoonline.net/lote/detalhe/104686", " geladeira antiga Frigedaire")</f>
      </c>
      <c r="C250" s="4" t="inlineStr">
        <is>
          <t>Não vendido</t>
        </is>
      </c>
      <c r="D250" s="4" t="inlineStr">
        <is>
          <t>0</t>
        </is>
      </c>
      <c r="E250" s="5" t="inlineStr">
        <is>
          <t>900,00</t>
        </is>
      </c>
      <c r="F250" s="4" t="inlineStr">
        <is>
          <t>100.00</t>
        </is>
      </c>
    </row>
    <row collapsed="false" customFormat="false" customHeight="false" hidden="false" ht="12.1" outlineLevel="0" r="251">
      <c r="A251" s="5" t="s">
        <f>=HYPERLINK("https://leilaoonline.net/lote/detalhe/104665", "2009")</f>
      </c>
      <c r="B251" s="4" t="s">
        <f>=HYPERLINK("https://leilaoonline.net/lote/detalhe/104665", " policorte Meta Maq com motor ")</f>
      </c>
      <c r="C251" s="4" t="inlineStr">
        <is>
          <t>Não vendido</t>
        </is>
      </c>
      <c r="D251" s="4" t="inlineStr">
        <is>
          <t>0</t>
        </is>
      </c>
      <c r="E251" s="5" t="inlineStr">
        <is>
          <t>900,00</t>
        </is>
      </c>
      <c r="F251" s="4" t="inlineStr">
        <is>
          <t>100.00</t>
        </is>
      </c>
    </row>
    <row collapsed="false" customFormat="false" customHeight="false" hidden="false" ht="12.1" outlineLevel="0" r="252">
      <c r="A252" s="5" t="s">
        <f>=HYPERLINK("https://leilaoonline.net/lote/detalhe/104674", "2010")</f>
      </c>
      <c r="B252" s="4" t="s">
        <f>=HYPERLINK("https://leilaoonline.net/lote/detalhe/104674", " gerador a gasolina no estado sem teste de funcionamento")</f>
      </c>
      <c r="C252" s="4" t="inlineStr">
        <is>
          <t>Não vendido</t>
        </is>
      </c>
      <c r="D252" s="4" t="inlineStr">
        <is>
          <t>0</t>
        </is>
      </c>
      <c r="E252" s="5" t="inlineStr">
        <is>
          <t>1.200,00</t>
        </is>
      </c>
      <c r="F252" s="4" t="inlineStr">
        <is>
          <t>100.00</t>
        </is>
      </c>
    </row>
    <row collapsed="false" customFormat="false" customHeight="false" hidden="false" ht="12.1" outlineLevel="0" r="253">
      <c r="A253" s="5" t="s">
        <f>=HYPERLINK("https://leilaoonline.net/lote/detalhe/104654", "2011")</f>
      </c>
      <c r="B253" s="4" t="s">
        <f>=HYPERLINK("https://leilaoonline.net/lote/detalhe/104654", " bomba de vácuo hf 55CFN")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5.500,00</t>
        </is>
      </c>
      <c r="F253" s="4" t="inlineStr">
        <is>
          <t>200.00</t>
        </is>
      </c>
    </row>
    <row collapsed="false" customFormat="false" customHeight="false" hidden="false" ht="12.1" outlineLevel="0" r="254">
      <c r="A254" s="5" t="s">
        <f>=HYPERLINK("https://leilaoonline.net/lote/detalhe/104684", "2012")</f>
      </c>
      <c r="B254" s="4" t="s">
        <f>=HYPERLINK("https://leilaoonline.net/lote/detalhe/104684", " gerador gasolina Phams 7200 sem teste de funcionamento")</f>
      </c>
      <c r="C254" s="4" t="inlineStr">
        <is>
          <t>Não vendido</t>
        </is>
      </c>
      <c r="D254" s="4" t="inlineStr">
        <is>
          <t>0</t>
        </is>
      </c>
      <c r="E254" s="5" t="inlineStr">
        <is>
          <t>1.800,00</t>
        </is>
      </c>
      <c r="F254" s="4" t="inlineStr">
        <is>
          <t>150.00</t>
        </is>
      </c>
    </row>
    <row collapsed="false" customFormat="false" customHeight="false" hidden="false" ht="12.1" outlineLevel="0" r="255">
      <c r="A255" s="5" t="s">
        <f>=HYPERLINK("https://leilaoonline.net/lote/detalhe/104663", "2013")</f>
      </c>
      <c r="B255" s="4" t="s">
        <f>=HYPERLINK("https://leilaoonline.net/lote/detalhe/104663", " gerador a gasolina sem teste de funcionamento com falta de peças ")</f>
      </c>
      <c r="C255" s="4" t="inlineStr">
        <is>
          <t>Não vendido</t>
        </is>
      </c>
      <c r="D255" s="4" t="inlineStr">
        <is>
          <t>0</t>
        </is>
      </c>
      <c r="E255" s="5" t="inlineStr">
        <is>
          <t>900,00</t>
        </is>
      </c>
      <c r="F255" s="4" t="inlineStr">
        <is>
          <t>100.00</t>
        </is>
      </c>
    </row>
    <row collapsed="false" customFormat="false" customHeight="false" hidden="false" ht="12.1" outlineLevel="0" r="256">
      <c r="A256" s="5" t="s">
        <f>=HYPERLINK("https://leilaoonline.net/lote/detalhe/104673", "2014")</f>
      </c>
      <c r="B256" s="4" t="s">
        <f>=HYPERLINK("https://leilaoonline.net/lote/detalhe/104673", " máquina de fumaça sem teste de funcionamento e canhão de luz funcionando")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900,00</t>
        </is>
      </c>
      <c r="F256" s="4" t="inlineStr">
        <is>
          <t>100.00</t>
        </is>
      </c>
    </row>
    <row collapsed="false" customFormat="false" customHeight="false" hidden="false" ht="12.1" outlineLevel="0" r="257">
      <c r="A257" s="5" t="s">
        <f>=HYPERLINK("https://leilaoonline.net/lote/detalhe/104655", "2015")</f>
      </c>
      <c r="B257" s="4" t="s">
        <f>=HYPERLINK("https://leilaoonline.net/lote/detalhe/104655", " reciver gradiente no estado")</f>
      </c>
      <c r="C257" s="4" t="inlineStr">
        <is>
          <t>Não vendido</t>
        </is>
      </c>
      <c r="D257" s="4" t="inlineStr">
        <is>
          <t>0</t>
        </is>
      </c>
      <c r="E257" s="5" t="inlineStr">
        <is>
          <t>350,00</t>
        </is>
      </c>
      <c r="F257" s="4" t="inlineStr">
        <is>
          <t>50.00</t>
        </is>
      </c>
    </row>
    <row collapsed="false" customFormat="false" customHeight="false" hidden="false" ht="12.1" outlineLevel="0" r="258">
      <c r="A258" s="5" t="s">
        <f>=HYPERLINK("https://leilaoonline.net/lote/detalhe/104681", "2016")</f>
      </c>
      <c r="B258" s="4" t="s">
        <f>=HYPERLINK("https://leilaoonline.net/lote/detalhe/104681", " compressor de ar Waynewetzel")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650,00</t>
        </is>
      </c>
      <c r="F258" s="4" t="inlineStr">
        <is>
          <t>50.00</t>
        </is>
      </c>
    </row>
    <row collapsed="false" customFormat="false" customHeight="false" hidden="false" ht="12.1" outlineLevel="0" r="259">
      <c r="A259" s="5" t="s">
        <f>=HYPERLINK("https://leilaoonline.net/lote/detalhe/104666", "2017")</f>
      </c>
      <c r="B259" s="4" t="s">
        <f>=HYPERLINK("https://leilaoonline.net/lote/detalhe/104666", "Chevrolet Blazer "tubarão". 6CC. Ano 2001/2002")</f>
      </c>
      <c r="C259" s="4" t="inlineStr">
        <is>
          <t>Não vendido</t>
        </is>
      </c>
      <c r="D259" s="4" t="inlineStr">
        <is>
          <t>0</t>
        </is>
      </c>
      <c r="E259" s="5" t="inlineStr">
        <is>
          <t>17.000,00</t>
        </is>
      </c>
      <c r="F259" s="4" t="inlineStr">
        <is>
          <t>200.00</t>
        </is>
      </c>
    </row>
    <row collapsed="false" customFormat="false" customHeight="false" hidden="false" ht="12.1" outlineLevel="0" r="260">
      <c r="A260" s="5" t="s">
        <f>=HYPERLINK("https://leilaoonline.net/lote/detalhe/104688", "2018")</f>
      </c>
      <c r="B260" s="4" t="s">
        <f>=HYPERLINK("https://leilaoonline.net/lote/detalhe/104688", "Chevrolet Caravan. Diplomata. 4CC. Ano 1986 ")</f>
      </c>
      <c r="C260" s="4" t="inlineStr">
        <is>
          <t>Não vendido</t>
        </is>
      </c>
      <c r="D260" s="4" t="inlineStr">
        <is>
          <t>1</t>
        </is>
      </c>
      <c r="E260" s="5" t="inlineStr">
        <is>
          <t>7.500,00</t>
        </is>
      </c>
      <c r="F260" s="4" t="inlineStr">
        <is>
          <t>200.00</t>
        </is>
      </c>
    </row>
    <row collapsed="false" customFormat="false" customHeight="false" hidden="false" ht="12.1" outlineLevel="0" r="261">
      <c r="A261" s="5" t="s">
        <f>=HYPERLINK("https://leilaoonline.net/lote/detalhe/104664", "2019")</f>
      </c>
      <c r="B261" s="4" t="s">
        <f>=HYPERLINK("https://leilaoonline.net/lote/detalhe/104664", " placa compactadora vibratória de solo Toyama")</f>
      </c>
      <c r="C261" s="4" t="inlineStr">
        <is>
          <t>Vendido</t>
        </is>
      </c>
      <c r="D261" s="4" t="inlineStr">
        <is>
          <t>1</t>
        </is>
      </c>
      <c r="E261" s="5" t="inlineStr">
        <is>
          <t>1.900,00</t>
        </is>
      </c>
      <c r="F261" s="4" t="inlineStr">
        <is>
          <t>100.00</t>
        </is>
      </c>
    </row>
    <row collapsed="false" customFormat="false" customHeight="false" hidden="false" ht="12.1" outlineLevel="0" r="262">
      <c r="A262" s="5" t="s">
        <f>=HYPERLINK("https://leilaoonline.net/lote/detalhe/104672", "2020")</f>
      </c>
      <c r="B262" s="4" t="s">
        <f>=HYPERLINK("https://leilaoonline.net/lote/detalhe/104672", " ar condicionado Springer 7500 btu sem teste de funcionamento")</f>
      </c>
      <c r="C262" s="4" t="inlineStr">
        <is>
          <t>Não vendido</t>
        </is>
      </c>
      <c r="D262" s="4" t="inlineStr">
        <is>
          <t>0</t>
        </is>
      </c>
      <c r="E262" s="5" t="inlineStr">
        <is>
          <t>450,00</t>
        </is>
      </c>
      <c r="F262" s="4" t="inlineStr">
        <is>
          <t>100.00</t>
        </is>
      </c>
    </row>
    <row collapsed="false" customFormat="false" customHeight="false" hidden="false" ht="12.1" outlineLevel="0" r="263">
      <c r="A263" s="5" t="s">
        <f>=HYPERLINK("https://leilaoonline.net/lote/detalhe/104661", "2021")</f>
      </c>
      <c r="B263" s="4" t="s">
        <f>=HYPERLINK("https://leilaoonline.net/lote/detalhe/104661", " forno de têmpora Brasmet 220v tipo k250 no estado")</f>
      </c>
      <c r="C263" s="4" t="inlineStr">
        <is>
          <t>Não vendido</t>
        </is>
      </c>
      <c r="D263" s="4" t="inlineStr">
        <is>
          <t>0</t>
        </is>
      </c>
      <c r="E263" s="5" t="inlineStr">
        <is>
          <t>1.800,00</t>
        </is>
      </c>
      <c r="F263" s="4" t="inlineStr">
        <is>
          <t>100.00</t>
        </is>
      </c>
    </row>
    <row collapsed="false" customFormat="false" customHeight="false" hidden="false" ht="12.1" outlineLevel="0" r="264">
      <c r="A264" s="5" t="s">
        <f>=HYPERLINK("https://leilaoonline.net/lote/detalhe/104687", "2022")</f>
      </c>
      <c r="B264" s="4" t="s">
        <f>=HYPERLINK("https://leilaoonline.net/lote/detalhe/104687", " máquina de costura indústria reta Singer no estado")</f>
      </c>
      <c r="C264" s="4" t="inlineStr">
        <is>
          <t>Não vendido</t>
        </is>
      </c>
      <c r="D264" s="4" t="inlineStr">
        <is>
          <t>0</t>
        </is>
      </c>
      <c r="E264" s="5" t="inlineStr">
        <is>
          <t>650,00</t>
        </is>
      </c>
      <c r="F264" s="4" t="inlineStr">
        <is>
          <t>100.00</t>
        </is>
      </c>
    </row>
    <row collapsed="false" customFormat="false" customHeight="false" hidden="false" ht="12.1" outlineLevel="0" r="265">
      <c r="A265" s="5" t="s">
        <f>=HYPERLINK("https://leilaoonline.net/lote/detalhe/104662", "2023")</f>
      </c>
      <c r="B265" s="4" t="s">
        <f>=HYPERLINK("https://leilaoonline.net/lote/detalhe/104662", " auto crave icano modelo 18 ")</f>
      </c>
      <c r="C265" s="4" t="inlineStr">
        <is>
          <t>Não vendido</t>
        </is>
      </c>
      <c r="D265" s="4" t="inlineStr">
        <is>
          <t>0</t>
        </is>
      </c>
      <c r="E265" s="5" t="inlineStr">
        <is>
          <t>950,00</t>
        </is>
      </c>
      <c r="F265" s="4" t="inlineStr">
        <is>
          <t>100.00</t>
        </is>
      </c>
    </row>
    <row collapsed="false" customFormat="false" customHeight="false" hidden="false" ht="12.1" outlineLevel="0" r="266">
      <c r="A266" s="5" t="s">
        <f>=HYPERLINK("https://leilaoonline.net/lote/detalhe/104679", "2024")</f>
      </c>
      <c r="B266" s="4" t="s">
        <f>=HYPERLINK("https://leilaoonline.net/lote/detalhe/104679", " martelo rompedor pneumático no estado")</f>
      </c>
      <c r="C266" s="4" t="inlineStr">
        <is>
          <t>Não vendido</t>
        </is>
      </c>
      <c r="D266" s="4" t="inlineStr">
        <is>
          <t>0</t>
        </is>
      </c>
      <c r="E266" s="5" t="inlineStr">
        <is>
          <t>1.900,00</t>
        </is>
      </c>
      <c r="F266" s="4" t="inlineStr">
        <is>
          <t>100.00</t>
        </is>
      </c>
    </row>
    <row collapsed="false" customFormat="false" customHeight="false" hidden="false" ht="12.1" outlineLevel="0" r="267">
      <c r="A267" s="5" t="s">
        <f>=HYPERLINK("https://leilaoonline.net/lote/detalhe/104656", "2025")</f>
      </c>
      <c r="B267" s="4" t="s">
        <f>=HYPERLINK("https://leilaoonline.net/lote/detalhe/104656", " martelo rompedor elétrico sem teste de funcionamento")</f>
      </c>
      <c r="C267" s="4" t="inlineStr">
        <is>
          <t>Não vendido</t>
        </is>
      </c>
      <c r="D267" s="4" t="inlineStr">
        <is>
          <t>0</t>
        </is>
      </c>
      <c r="E267" s="5" t="inlineStr">
        <is>
          <t>750,00</t>
        </is>
      </c>
      <c r="F267" s="4" t="inlineStr">
        <is>
          <t>100.00</t>
        </is>
      </c>
    </row>
    <row collapsed="false" customFormat="false" customHeight="false" hidden="false" ht="12.1" outlineLevel="0" r="268">
      <c r="A268" s="5" t="s">
        <f>=HYPERLINK("https://leilaoonline.net/lote/detalhe/104678", "2026")</f>
      </c>
      <c r="B268" s="4" t="s">
        <f>=HYPERLINK("https://leilaoonline.net/lote/detalhe/104678", " sucata de martelos rompedores aproximadamente 30 peças")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1.900,00</t>
        </is>
      </c>
      <c r="F268" s="4" t="inlineStr">
        <is>
          <t>100.00</t>
        </is>
      </c>
    </row>
    <row collapsed="false" customFormat="false" customHeight="false" hidden="false" ht="12.1" outlineLevel="0" r="269">
      <c r="A269" s="5" t="s">
        <f>=HYPERLINK("https://leilaoonline.net/lote/detalhe/104652", "2027")</f>
      </c>
      <c r="B269" s="4" t="s">
        <f>=HYPERLINK("https://leilaoonline.net/lote/detalhe/104652", " vibrador de concreto funcionando 7 peças Bosch somente o vibrador")</f>
      </c>
      <c r="C269" s="4" t="inlineStr">
        <is>
          <t>Não vendido</t>
        </is>
      </c>
      <c r="D269" s="4" t="inlineStr">
        <is>
          <t>0</t>
        </is>
      </c>
      <c r="E269" s="5" t="inlineStr">
        <is>
          <t>2.100,00</t>
        </is>
      </c>
      <c r="F269" s="4" t="inlineStr">
        <is>
          <t>100.00</t>
        </is>
      </c>
    </row>
    <row collapsed="false" customFormat="false" customHeight="false" hidden="false" ht="12.1" outlineLevel="0" r="270">
      <c r="A270" s="5" t="s">
        <f>=HYPERLINK("https://leilaoonline.net/lote/detalhe/104685", "2028")</f>
      </c>
      <c r="B270" s="4" t="s">
        <f>=HYPERLINK("https://leilaoonline.net/lote/detalhe/104685", " motor estacionário Honda 5.5cv")</f>
      </c>
      <c r="C270" s="4" t="inlineStr">
        <is>
          <t>Não vendido</t>
        </is>
      </c>
      <c r="D270" s="4" t="inlineStr">
        <is>
          <t>0</t>
        </is>
      </c>
      <c r="E270" s="5" t="inlineStr">
        <is>
          <t>600,00</t>
        </is>
      </c>
      <c r="F270" s="4" t="inlineStr">
        <is>
          <t>50.00</t>
        </is>
      </c>
    </row>
    <row collapsed="false" customFormat="false" customHeight="false" hidden="false" ht="12.1" outlineLevel="0" r="271">
      <c r="A271" s="5" t="s">
        <f>=HYPERLINK("https://leilaoonline.net/lote/detalhe/104670", "2029")</f>
      </c>
      <c r="B271" s="4" t="s">
        <f>=HYPERLINK("https://leilaoonline.net/lote/detalhe/104670", " vibrador de concreto vibromak 4 peças no estado")</f>
      </c>
      <c r="C271" s="4" t="inlineStr">
        <is>
          <t>Não vendido</t>
        </is>
      </c>
      <c r="D271" s="4" t="inlineStr">
        <is>
          <t>0</t>
        </is>
      </c>
      <c r="E271" s="5" t="inlineStr">
        <is>
          <t>1.900,00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=HYPERLINK("https://leilaoonline.net/lote/detalhe/104676", "2030")</f>
      </c>
      <c r="B272" s="4" t="s">
        <f>=HYPERLINK("https://leilaoonline.net/lote/detalhe/104676", " esmerilhadeira 7 peças com cabo cortado sem teste de funcionamento ")</f>
      </c>
      <c r="C272" s="4" t="inlineStr">
        <is>
          <t>Não vendido</t>
        </is>
      </c>
      <c r="D272" s="4" t="inlineStr">
        <is>
          <t>0</t>
        </is>
      </c>
      <c r="E272" s="5" t="inlineStr">
        <is>
          <t>900,00</t>
        </is>
      </c>
      <c r="F272" s="4" t="inlineStr">
        <is>
          <t>50.00</t>
        </is>
      </c>
    </row>
    <row collapsed="false" customFormat="false" customHeight="false" hidden="false" ht="12.1" outlineLevel="0" r="273">
      <c r="A273" s="5" t="s">
        <f>=HYPERLINK("https://leilaoonline.net/lote/detalhe/104657", "2031")</f>
      </c>
      <c r="B273" s="4" t="s">
        <f>=HYPERLINK("https://leilaoonline.net/lote/detalhe/104657", " serra circular 9 peças no estado sem teste")</f>
      </c>
      <c r="C273" s="4" t="inlineStr">
        <is>
          <t>Não vendido</t>
        </is>
      </c>
      <c r="D273" s="4" t="inlineStr">
        <is>
          <t>0</t>
        </is>
      </c>
      <c r="E273" s="5" t="inlineStr">
        <is>
          <t>700,00</t>
        </is>
      </c>
      <c r="F273" s="4" t="inlineStr">
        <is>
          <t>50.00</t>
        </is>
      </c>
    </row>
    <row collapsed="false" customFormat="false" customHeight="false" hidden="false" ht="12.1" outlineLevel="0" r="274">
      <c r="A274" s="5" t="s">
        <f>=HYPERLINK("https://leilaoonline.net/lote/detalhe/104689", "2032")</f>
      </c>
      <c r="B274" s="4" t="s">
        <f>=HYPERLINK("https://leilaoonline.net/lote/detalhe/104689", " máquina de gelo Springer ace maker modelo icma 0158b sem teste de funcionamento ")</f>
      </c>
      <c r="C274" s="4" t="inlineStr">
        <is>
          <t>Não vendido</t>
        </is>
      </c>
      <c r="D274" s="4" t="inlineStr">
        <is>
          <t>0</t>
        </is>
      </c>
      <c r="E274" s="5" t="inlineStr">
        <is>
          <t>900,00</t>
        </is>
      </c>
      <c r="F274" s="4" t="inlineStr">
        <is>
          <t>50.00</t>
        </is>
      </c>
    </row>
    <row collapsed="false" customFormat="false" customHeight="false" hidden="false" ht="12.1" outlineLevel="0" r="275">
      <c r="A275" s="5" t="s">
        <f>=HYPERLINK("https://leilaoonline.net/lote/detalhe/104658", "2033")</f>
      </c>
      <c r="B275" s="4" t="s">
        <f>=HYPERLINK("https://leilaoonline.net/lote/detalhe/104658", " descascador de legumes Hobart no estado")</f>
      </c>
      <c r="C275" s="4" t="inlineStr">
        <is>
          <t>Não vendido</t>
        </is>
      </c>
      <c r="D275" s="4" t="inlineStr">
        <is>
          <t>0</t>
        </is>
      </c>
      <c r="E275" s="5" t="inlineStr">
        <is>
          <t>900,00</t>
        </is>
      </c>
      <c r="F275" s="4" t="inlineStr">
        <is>
          <t>50.00</t>
        </is>
      </c>
    </row>
    <row collapsed="false" customFormat="false" customHeight="false" hidden="false" ht="12.1" outlineLevel="0" r="276">
      <c r="A276" s="5" t="s">
        <f>=HYPERLINK("https://leilaoonline.net/lote/detalhe/104683", "2034")</f>
      </c>
      <c r="B276" s="4" t="s">
        <f>=HYPERLINK("https://leilaoonline.net/lote/detalhe/104683", " aquecedor de ar Britânia sem teste de funcionamento")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200,00</t>
        </is>
      </c>
      <c r="F276" s="4" t="inlineStr">
        <is>
          <t>50.00</t>
        </is>
      </c>
    </row>
    <row collapsed="false" customFormat="false" customHeight="false" hidden="false" ht="12.1" outlineLevel="0" r="277">
      <c r="A277" s="5" t="s">
        <f>=HYPERLINK("https://leilaoonline.net/lote/detalhe/104668", "2035")</f>
      </c>
      <c r="B277" s="4" t="s">
        <f>=HYPERLINK("https://leilaoonline.net/lote/detalhe/104668", " escorredor de pratos comercial inox")</f>
      </c>
      <c r="C277" s="4" t="inlineStr">
        <is>
          <t>Não vendido</t>
        </is>
      </c>
      <c r="D277" s="4" t="inlineStr">
        <is>
          <t>0</t>
        </is>
      </c>
      <c r="E277" s="5" t="inlineStr">
        <is>
          <t>350,00</t>
        </is>
      </c>
      <c r="F277" s="4" t="inlineStr">
        <is>
          <t>50.00</t>
        </is>
      </c>
    </row>
    <row collapsed="false" customFormat="false" customHeight="false" hidden="false" ht="12.1" outlineLevel="0" r="278">
      <c r="A278" s="5" t="s">
        <f>=HYPERLINK("https://leilaoonline.net/lote/detalhe/104682", "2036")</f>
      </c>
      <c r="B278" s="4" t="s">
        <f>=HYPERLINK("https://leilaoonline.net/lote/detalhe/104682", " maquina chantili Frigomat tp 2 no estado faltando acessórios ")</f>
      </c>
      <c r="C278" s="4" t="inlineStr">
        <is>
          <t>Não vendido</t>
        </is>
      </c>
      <c r="D278" s="4" t="inlineStr">
        <is>
          <t>0</t>
        </is>
      </c>
      <c r="E278" s="5" t="inlineStr">
        <is>
          <t>1.200,00</t>
        </is>
      </c>
      <c r="F278" s="4" t="inlineStr">
        <is>
          <t>50.00</t>
        </is>
      </c>
    </row>
    <row collapsed="false" customFormat="false" customHeight="false" hidden="false" ht="12.1" outlineLevel="0" r="279">
      <c r="A279" s="5" t="s">
        <f>=HYPERLINK("https://leilaoonline.net/lote/detalhe/104667", "2037")</f>
      </c>
      <c r="B279" s="4" t="s">
        <f>=HYPERLINK("https://leilaoonline.net/lote/detalhe/104667", " fatiado de alimentos robot coupe cl50 no estado ")</f>
      </c>
      <c r="C279" s="4" t="inlineStr">
        <is>
          <t>Não vendido</t>
        </is>
      </c>
      <c r="D279" s="4" t="inlineStr">
        <is>
          <t>0</t>
        </is>
      </c>
      <c r="E279" s="5" t="inlineStr">
        <is>
          <t>800,00</t>
        </is>
      </c>
      <c r="F279" s="4" t="inlineStr">
        <is>
          <t>50.00</t>
        </is>
      </c>
    </row>
    <row collapsed="false" customFormat="false" customHeight="false" hidden="false" ht="12.1" outlineLevel="0" r="280">
      <c r="A280" s="5" t="s">
        <f>=HYPERLINK("https://leilaoonline.net/lote/detalhe/104671", "2038")</f>
      </c>
      <c r="B280" s="4" t="s">
        <f>=HYPERLINK("https://leilaoonline.net/lote/detalhe/104671", " 2 cortadores de grama a gasolina no estado ")</f>
      </c>
      <c r="C280" s="4" t="inlineStr">
        <is>
          <t>Não vendido</t>
        </is>
      </c>
      <c r="D280" s="4" t="inlineStr">
        <is>
          <t>0</t>
        </is>
      </c>
      <c r="E280" s="5" t="inlineStr">
        <is>
          <t>700,00</t>
        </is>
      </c>
      <c r="F280" s="4" t="inlineStr">
        <is>
          <t>50.00</t>
        </is>
      </c>
    </row>
    <row collapsed="false" customFormat="false" customHeight="false" hidden="false" ht="12.1" outlineLevel="0" r="281">
      <c r="A281" s="5" t="s">
        <f>=HYPERLINK("https://leilaoonline.net/lote/detalhe/104659", "2039")</f>
      </c>
      <c r="B281" s="4" t="s">
        <f>=HYPERLINK("https://leilaoonline.net/lote/detalhe/104659", " eletrodomésticos aproximadamente 20 peças no estado")</f>
      </c>
      <c r="C281" s="4" t="inlineStr">
        <is>
          <t>Não vendido</t>
        </is>
      </c>
      <c r="D281" s="4" t="inlineStr">
        <is>
          <t>0</t>
        </is>
      </c>
      <c r="E281" s="5" t="inlineStr">
        <is>
          <t>750,00</t>
        </is>
      </c>
      <c r="F281" s="4" t="inlineStr">
        <is>
          <t>50.00</t>
        </is>
      </c>
    </row>
    <row collapsed="false" customFormat="false" customHeight="false" hidden="false" ht="12.1" outlineLevel="0" r="282">
      <c r="A282" s="5" t="s">
        <f>=HYPERLINK("https://leilaoonline.net/lote/detalhe/104690", "2040")</f>
      </c>
      <c r="B282" s="4" t="s">
        <f>=HYPERLINK("https://leilaoonline.net/lote/detalhe/104690", " Maca")</f>
      </c>
      <c r="C282" s="4" t="inlineStr">
        <is>
          <t>Não vendido</t>
        </is>
      </c>
      <c r="D282" s="4" t="inlineStr">
        <is>
          <t>0</t>
        </is>
      </c>
      <c r="E282" s="5" t="inlineStr">
        <is>
          <t>300,00</t>
        </is>
      </c>
      <c r="F282" s="4" t="inlineStr">
        <is>
          <t>50.00</t>
        </is>
      </c>
    </row>
    <row collapsed="false" customFormat="false" customHeight="false" hidden="false" ht="12.1" outlineLevel="0" r="283">
      <c r="A283" s="5" t="s">
        <f>=HYPERLINK("https://leilaoonline.net/lote/detalhe/104692", "2041")</f>
      </c>
      <c r="B283" s="4" t="s">
        <f>=HYPERLINK("https://leilaoonline.net/lote/detalhe/104692", " 1 balança Filizola ")</f>
      </c>
      <c r="C283" s="4" t="inlineStr">
        <is>
          <t>Não vendido</t>
        </is>
      </c>
      <c r="D283" s="4" t="inlineStr">
        <is>
          <t>0</t>
        </is>
      </c>
      <c r="E283" s="5" t="inlineStr">
        <is>
          <t>150,00</t>
        </is>
      </c>
      <c r="F283" s="4" t="inlineStr">
        <is>
          <t>50.00</t>
        </is>
      </c>
    </row>
    <row collapsed="false" customFormat="false" customHeight="false" hidden="false" ht="12.1" outlineLevel="0" r="284">
      <c r="A284" s="5" t="s">
        <f>=HYPERLINK("https://leilaoonline.net/lote/detalhe/104691", "2042")</f>
      </c>
      <c r="B284" s="4" t="s">
        <f>=HYPERLINK("https://leilaoonline.net/lote/detalhe/104691", " frigobar Eterny sem teste de funcionamento no estado ")</f>
      </c>
      <c r="C284" s="4" t="inlineStr">
        <is>
          <t>Não vendido</t>
        </is>
      </c>
      <c r="D284" s="4" t="inlineStr">
        <is>
          <t>0</t>
        </is>
      </c>
      <c r="E284" s="5" t="inlineStr">
        <is>
          <t>300,00</t>
        </is>
      </c>
      <c r="F284" s="4" t="inlineStr">
        <is>
          <t>50.00</t>
        </is>
      </c>
    </row>
    <row collapsed="false" customFormat="false" customHeight="false" hidden="false" ht="12.1" outlineLevel="0" r="285">
      <c r="A285" s="5" t="s">
        <f>=HYPERLINK("https://leilaoonline.net/lote/detalhe/104696", "2043")</f>
      </c>
      <c r="B285" s="4" t="s">
        <f>=HYPERLINK("https://leilaoonline.net/lote/detalhe/104696", " frigobar Consul sem teste de funcionamento no estado")</f>
      </c>
      <c r="C285" s="4" t="inlineStr">
        <is>
          <t>Não vendido</t>
        </is>
      </c>
      <c r="D285" s="4" t="inlineStr">
        <is>
          <t>0</t>
        </is>
      </c>
      <c r="E285" s="5" t="inlineStr">
        <is>
          <t>380,00</t>
        </is>
      </c>
      <c r="F285" s="4" t="inlineStr">
        <is>
          <t>50.00</t>
        </is>
      </c>
    </row>
    <row collapsed="false" customFormat="false" customHeight="false" hidden="false" ht="12.1" outlineLevel="0" r="286">
      <c r="A286" s="5" t="s">
        <f>=HYPERLINK("https://leilaoonline.net/lote/detalhe/104693", "2044")</f>
      </c>
      <c r="B286" s="4" t="s">
        <f>=HYPERLINK("https://leilaoonline.net/lote/detalhe/104693", " frigobar Eterny sem teste de funcionamento no estado")</f>
      </c>
      <c r="C286" s="4" t="inlineStr">
        <is>
          <t>Não vendido</t>
        </is>
      </c>
      <c r="D286" s="4" t="inlineStr">
        <is>
          <t>0</t>
        </is>
      </c>
      <c r="E286" s="5" t="inlineStr">
        <is>
          <t>300,00</t>
        </is>
      </c>
      <c r="F286" s="4" t="inlineStr">
        <is>
          <t>50.00</t>
        </is>
      </c>
    </row>
    <row collapsed="false" customFormat="false" customHeight="false" hidden="false" ht="12.1" outlineLevel="0" r="287">
      <c r="A287" s="5" t="s">
        <f>=HYPERLINK("https://leilaoonline.net/lote/detalhe/104697", "2045")</f>
      </c>
      <c r="B287" s="4" t="s">
        <f>=HYPERLINK("https://leilaoonline.net/lote/detalhe/104697", " Máquina de café expresso Astória 2 bicas com moinho de café italiano funcionando ")</f>
      </c>
      <c r="C287" s="4" t="inlineStr">
        <is>
          <t>Não vendido</t>
        </is>
      </c>
      <c r="D287" s="4" t="inlineStr">
        <is>
          <t>0</t>
        </is>
      </c>
      <c r="E287" s="5" t="inlineStr">
        <is>
          <t>2.900,00</t>
        </is>
      </c>
      <c r="F287" s="4" t="inlineStr">
        <is>
          <t>200.00</t>
        </is>
      </c>
    </row>
    <row collapsed="false" customFormat="false" customHeight="false" hidden="false" ht="12.1" outlineLevel="0" r="288">
      <c r="A288" s="5" t="s">
        <f>=HYPERLINK("https://leilaoonline.net/lote/detalhe/104694", "2046")</f>
      </c>
      <c r="B288" s="4" t="s">
        <f>=HYPERLINK("https://leilaoonline.net/lote/detalhe/104694", " câmara fria sem teste de funcionamento portas amassadas no estado ")</f>
      </c>
      <c r="C288" s="4" t="inlineStr">
        <is>
          <t>Não vendido</t>
        </is>
      </c>
      <c r="D288" s="4" t="inlineStr">
        <is>
          <t>0</t>
        </is>
      </c>
      <c r="E288" s="5" t="inlineStr">
        <is>
          <t>550,00</t>
        </is>
      </c>
      <c r="F288" s="4" t="inlineStr">
        <is>
          <t>100.00</t>
        </is>
      </c>
    </row>
    <row collapsed="false" customFormat="false" customHeight="false" hidden="false" ht="12.1" outlineLevel="0" r="289">
      <c r="A289" s="5" t="s">
        <f>=HYPERLINK("https://leilaoonline.net/lote/detalhe/104698", "2047")</f>
      </c>
      <c r="B289" s="4" t="s">
        <f>=HYPERLINK("https://leilaoonline.net/lote/detalhe/104698", " geladeira antiga Frigidaire no estado ")</f>
      </c>
      <c r="C289" s="4" t="inlineStr">
        <is>
          <t>Não vendido</t>
        </is>
      </c>
      <c r="D289" s="4" t="inlineStr">
        <is>
          <t>0</t>
        </is>
      </c>
      <c r="E289" s="5" t="inlineStr">
        <is>
          <t>550,00</t>
        </is>
      </c>
      <c r="F289" s="4" t="inlineStr">
        <is>
          <t>100.00</t>
        </is>
      </c>
    </row>
    <row collapsed="false" customFormat="false" customHeight="false" hidden="false" ht="12.1" outlineLevel="0" r="290">
      <c r="A290" s="5" t="s">
        <f>=HYPERLINK("https://leilaoonline.net/lote/detalhe/104695", "2048")</f>
      </c>
      <c r="B290" s="4" t="s">
        <f>=HYPERLINK("https://leilaoonline.net/lote/detalhe/104695", " câmara fria com controlador digital em perfeito estado ")</f>
      </c>
      <c r="C290" s="4" t="inlineStr">
        <is>
          <t>Não vendido</t>
        </is>
      </c>
      <c r="D290" s="4" t="inlineStr">
        <is>
          <t>0</t>
        </is>
      </c>
      <c r="E290" s="5" t="inlineStr">
        <is>
          <t>3.900,00</t>
        </is>
      </c>
      <c r="F290" s="4" t="inlineStr">
        <is>
          <t>200.00</t>
        </is>
      </c>
    </row>
    <row collapsed="false" customFormat="false" customHeight="false" hidden="false" ht="12.1" outlineLevel="0" r="291">
      <c r="A291" s="5" t="s">
        <f>=HYPERLINK("https://leilaoonline.net/lote/detalhe/104705", "2049")</f>
      </c>
      <c r="B291" s="4" t="s">
        <f>=HYPERLINK("https://leilaoonline.net/lote/detalhe/104705", " sucata motor estacionário ")</f>
      </c>
      <c r="C291" s="4" t="inlineStr">
        <is>
          <t>Não vendido</t>
        </is>
      </c>
      <c r="D291" s="4" t="inlineStr">
        <is>
          <t>0</t>
        </is>
      </c>
      <c r="E291" s="5" t="inlineStr">
        <is>
          <t>300,00</t>
        </is>
      </c>
      <c r="F291" s="4" t="inlineStr">
        <is>
          <t>100.00</t>
        </is>
      </c>
    </row>
    <row collapsed="false" customFormat="false" customHeight="false" hidden="false" ht="12.1" outlineLevel="0" r="292">
      <c r="A292" s="5" t="s">
        <f>=HYPERLINK("https://leilaoonline.net/lote/detalhe/104702", "2050")</f>
      </c>
      <c r="B292" s="4" t="s">
        <f>=HYPERLINK("https://leilaoonline.net/lote/detalhe/104702", " fritadeira a gás no estado ")</f>
      </c>
      <c r="C292" s="4" t="inlineStr">
        <is>
          <t>Não vendido</t>
        </is>
      </c>
      <c r="D292" s="4" t="inlineStr">
        <is>
          <t>0</t>
        </is>
      </c>
      <c r="E292" s="5" t="inlineStr">
        <is>
          <t>900,00</t>
        </is>
      </c>
      <c r="F292" s="4" t="inlineStr">
        <is>
          <t>200.00</t>
        </is>
      </c>
    </row>
    <row collapsed="false" customFormat="false" customHeight="false" hidden="false" ht="12.1" outlineLevel="0" r="293">
      <c r="A293" s="5" t="s">
        <f>=HYPERLINK("https://leilaoonline.net/lote/detalhe/104703", "2051")</f>
      </c>
      <c r="B293" s="4" t="s">
        <f>=HYPERLINK("https://leilaoonline.net/lote/detalhe/104703", " cortador de grama elétrico no estado")</f>
      </c>
      <c r="C293" s="4" t="inlineStr">
        <is>
          <t>Não vendido</t>
        </is>
      </c>
      <c r="D293" s="4" t="inlineStr">
        <is>
          <t>0</t>
        </is>
      </c>
      <c r="E293" s="5" t="inlineStr">
        <is>
          <t>350,00</t>
        </is>
      </c>
      <c r="F293" s="4" t="inlineStr">
        <is>
          <t>100.00</t>
        </is>
      </c>
    </row>
    <row collapsed="false" customFormat="false" customHeight="false" hidden="false" ht="12.1" outlineLevel="0" r="294">
      <c r="A294" s="5" t="s">
        <f>=HYPERLINK("https://leilaoonline.net/lote/detalhe/104700", "2052")</f>
      </c>
      <c r="B294" s="4" t="s">
        <f>=HYPERLINK("https://leilaoonline.net/lote/detalhe/104700", " cortador de cimento Wacker no estado")</f>
      </c>
      <c r="C294" s="4" t="inlineStr">
        <is>
          <t>Não vendido</t>
        </is>
      </c>
      <c r="D294" s="4" t="inlineStr">
        <is>
          <t>0</t>
        </is>
      </c>
      <c r="E294" s="5" t="inlineStr">
        <is>
          <t>2.500,00</t>
        </is>
      </c>
      <c r="F294" s="4" t="inlineStr">
        <is>
          <t>200.00</t>
        </is>
      </c>
    </row>
    <row collapsed="false" customFormat="false" customHeight="false" hidden="false" ht="12.1" outlineLevel="0" r="295">
      <c r="A295" s="5" t="s">
        <f>=HYPERLINK("https://leilaoonline.net/lote/detalhe/104704", "2053")</f>
      </c>
      <c r="B295" s="4" t="s">
        <f>=HYPERLINK("https://leilaoonline.net/lote/detalhe/104704", " 3 equipamentos no estado ")</f>
      </c>
      <c r="C295" s="4" t="inlineStr">
        <is>
          <t>Não vendido</t>
        </is>
      </c>
      <c r="D295" s="4" t="inlineStr">
        <is>
          <t>0</t>
        </is>
      </c>
      <c r="E295" s="5" t="inlineStr">
        <is>
          <t>550,00</t>
        </is>
      </c>
      <c r="F295" s="4" t="inlineStr">
        <is>
          <t>100.00</t>
        </is>
      </c>
    </row>
    <row collapsed="false" customFormat="false" customHeight="false" hidden="false" ht="12.1" outlineLevel="0" r="296">
      <c r="A296" s="5" t="s">
        <f>=HYPERLINK("https://leilaoonline.net/lote/detalhe/104701", "2054")</f>
      </c>
      <c r="B296" s="4" t="s">
        <f>=HYPERLINK("https://leilaoonline.net/lote/detalhe/104701", " fritadeira elétrica dupla Cozil no estado")</f>
      </c>
      <c r="C296" s="4" t="inlineStr">
        <is>
          <t>Não vendido</t>
        </is>
      </c>
      <c r="D296" s="4" t="inlineStr">
        <is>
          <t>0</t>
        </is>
      </c>
      <c r="E296" s="5" t="inlineStr">
        <is>
          <t>900,00</t>
        </is>
      </c>
      <c r="F296" s="4" t="inlineStr">
        <is>
          <t>100.00</t>
        </is>
      </c>
    </row>
    <row collapsed="false" customFormat="false" customHeight="false" hidden="false" ht="12.1" outlineLevel="0" r="297">
      <c r="A297" s="5" t="s">
        <f>=HYPERLINK("https://leilaoonline.net/lote/detalhe/104706", "2055")</f>
      </c>
      <c r="B297" s="4" t="s">
        <f>=HYPERLINK("https://leilaoonline.net/lote/detalhe/104706", " cabine de jato de areia Nortof")</f>
      </c>
      <c r="C297" s="4" t="inlineStr">
        <is>
          <t>Não vendido</t>
        </is>
      </c>
      <c r="D297" s="4" t="inlineStr">
        <is>
          <t>0</t>
        </is>
      </c>
      <c r="E297" s="5" t="inlineStr">
        <is>
          <t>7.000,00</t>
        </is>
      </c>
      <c r="F297" s="4" t="inlineStr">
        <is>
          <t>200.00</t>
        </is>
      </c>
    </row>
    <row collapsed="false" customFormat="false" customHeight="false" hidden="false" ht="12.1" outlineLevel="0" r="298">
      <c r="A298" s="5" t="s">
        <f>=HYPERLINK("https://leilaoonline.net/lote/detalhe/104699", "2056")</f>
      </c>
      <c r="B298" s="4" t="s">
        <f>=HYPERLINK("https://leilaoonline.net/lote/detalhe/104699", " sucata de máquina de costura")</f>
      </c>
      <c r="C298" s="4" t="inlineStr">
        <is>
          <t>Não vendido</t>
        </is>
      </c>
      <c r="D298" s="4" t="inlineStr">
        <is>
          <t>0</t>
        </is>
      </c>
      <c r="E298" s="5" t="inlineStr">
        <is>
          <t>150,00</t>
        </is>
      </c>
      <c r="F298" s="4" t="inlineStr">
        <is>
          <t>50.00</t>
        </is>
      </c>
    </row>
    <row collapsed="false" customFormat="false" customHeight="false" hidden="false" ht="12.1" outlineLevel="0" r="299">
      <c r="A299" s="5" t="s">
        <f>=HYPERLINK("https://leilaoonline.net/lote/detalhe/104715", "2057")</f>
      </c>
      <c r="B299" s="4" t="s">
        <f>=HYPERLINK("https://leilaoonline.net/lote/detalhe/104715", " balcão pista fria no estado ")</f>
      </c>
      <c r="C299" s="4" t="inlineStr">
        <is>
          <t>Não vendido</t>
        </is>
      </c>
      <c r="D299" s="4" t="inlineStr">
        <is>
          <t>0</t>
        </is>
      </c>
      <c r="E299" s="5" t="inlineStr">
        <is>
          <t>1.200,00</t>
        </is>
      </c>
      <c r="F299" s="4" t="inlineStr">
        <is>
          <t>100.00</t>
        </is>
      </c>
    </row>
    <row collapsed="false" customFormat="false" customHeight="false" hidden="false" ht="12.1" outlineLevel="0" r="300">
      <c r="A300" s="5" t="s">
        <f>=HYPERLINK("https://leilaoonline.net/lote/detalhe/104712", "2058")</f>
      </c>
      <c r="B300" s="4" t="s">
        <f>=HYPERLINK("https://leilaoonline.net/lote/detalhe/104712", " bomba de vácuo no estado ")</f>
      </c>
      <c r="C300" s="4" t="inlineStr">
        <is>
          <t>Não vendido</t>
        </is>
      </c>
      <c r="D300" s="4" t="inlineStr">
        <is>
          <t>0</t>
        </is>
      </c>
      <c r="E300" s="5" t="inlineStr">
        <is>
          <t>850,00</t>
        </is>
      </c>
      <c r="F300" s="4" t="inlineStr">
        <is>
          <t>50.00</t>
        </is>
      </c>
    </row>
    <row collapsed="false" customFormat="false" customHeight="false" hidden="false" ht="12.1" outlineLevel="0" r="301">
      <c r="A301" s="5" t="s">
        <f>=HYPERLINK("https://leilaoonline.net/lote/detalhe/104720", "2059")</f>
      </c>
      <c r="B301" s="4" t="s">
        <f>=HYPERLINK("https://leilaoonline.net/lote/detalhe/104720", " aproximadamente 4 mesas")</f>
      </c>
      <c r="C301" s="4" t="inlineStr">
        <is>
          <t>Não vendido</t>
        </is>
      </c>
      <c r="D301" s="4" t="inlineStr">
        <is>
          <t>0</t>
        </is>
      </c>
      <c r="E301" s="5" t="inlineStr">
        <is>
          <t>300,00</t>
        </is>
      </c>
      <c r="F301" s="4" t="inlineStr">
        <is>
          <t>50.00</t>
        </is>
      </c>
    </row>
    <row collapsed="false" customFormat="false" customHeight="false" hidden="false" ht="12.1" outlineLevel="0" r="302">
      <c r="A302" s="5" t="s">
        <f>=HYPERLINK("https://leilaoonline.net/lote/detalhe/104714", "2060")</f>
      </c>
      <c r="B302" s="4" t="s">
        <f>=HYPERLINK("https://leilaoonline.net/lote/detalhe/104714", "Chevrolet Blazer. Com Motor 6 CC não instalado. Ano 1997")</f>
      </c>
      <c r="C302" s="4" t="inlineStr">
        <is>
          <t>Não vendido</t>
        </is>
      </c>
      <c r="D302" s="4" t="inlineStr">
        <is>
          <t>0</t>
        </is>
      </c>
      <c r="E302" s="5" t="inlineStr">
        <is>
          <t>12.500,00</t>
        </is>
      </c>
      <c r="F302" s="4" t="inlineStr">
        <is>
          <t>200.00</t>
        </is>
      </c>
    </row>
    <row collapsed="false" customFormat="false" customHeight="false" hidden="false" ht="12.1" outlineLevel="0" r="303">
      <c r="A303" s="5" t="s">
        <f>=HYPERLINK("https://leilaoonline.net/lote/detalhe/104718", "2061")</f>
      </c>
      <c r="B303" s="4" t="s">
        <f>=HYPERLINK("https://leilaoonline.net/lote/detalhe/104718", " betoneira no estado ")</f>
      </c>
      <c r="C303" s="4" t="inlineStr">
        <is>
          <t>Não vendido</t>
        </is>
      </c>
      <c r="D303" s="4" t="inlineStr">
        <is>
          <t>0</t>
        </is>
      </c>
      <c r="E303" s="5" t="inlineStr">
        <is>
          <t>900,00</t>
        </is>
      </c>
      <c r="F303" s="4" t="inlineStr">
        <is>
          <t>100.00</t>
        </is>
      </c>
    </row>
    <row collapsed="false" customFormat="false" customHeight="false" hidden="false" ht="12.1" outlineLevel="0" r="304">
      <c r="A304" s="5" t="s">
        <f>=HYPERLINK("https://leilaoonline.net/lote/detalhe/104711", "2062")</f>
      </c>
      <c r="B304" s="4" t="s">
        <f>=HYPERLINK("https://leilaoonline.net/lote/detalhe/104711", "Cabine de F-1000")</f>
      </c>
      <c r="C304" s="4" t="inlineStr">
        <is>
          <t>Não vendido</t>
        </is>
      </c>
      <c r="D304" s="4" t="inlineStr">
        <is>
          <t>0</t>
        </is>
      </c>
      <c r="E304" s="5" t="inlineStr">
        <is>
          <t>4.500,00</t>
        </is>
      </c>
      <c r="F304" s="4" t="inlineStr">
        <is>
          <t>250.00</t>
        </is>
      </c>
    </row>
    <row collapsed="false" customFormat="false" customHeight="false" hidden="false" ht="12.1" outlineLevel="0" r="305">
      <c r="A305" s="5" t="s">
        <f>=HYPERLINK("https://leilaoonline.net/lote/detalhe/104719", "2063")</f>
      </c>
      <c r="B305" s="4" t="s">
        <f>=HYPERLINK("https://leilaoonline.net/lote/detalhe/104719", " radio antigo no estado ")</f>
      </c>
      <c r="C305" s="4" t="inlineStr">
        <is>
          <t>Não vendido</t>
        </is>
      </c>
      <c r="D305" s="4" t="inlineStr">
        <is>
          <t>0</t>
        </is>
      </c>
      <c r="E305" s="5" t="inlineStr">
        <is>
          <t>550,00</t>
        </is>
      </c>
      <c r="F305" s="4" t="inlineStr">
        <is>
          <t>100.00</t>
        </is>
      </c>
    </row>
    <row collapsed="false" customFormat="false" customHeight="false" hidden="false" ht="12.1" outlineLevel="0" r="306">
      <c r="A306" s="5" t="s">
        <f>=HYPERLINK("https://leilaoonline.net/lote/detalhe/104709", "2064")</f>
      </c>
      <c r="B306" s="4" t="s">
        <f>=HYPERLINK("https://leilaoonline.net/lote/detalhe/104709", " radio antigo portátil no estado ")</f>
      </c>
      <c r="C306" s="4" t="inlineStr">
        <is>
          <t>Não vendido</t>
        </is>
      </c>
      <c r="D306" s="4" t="inlineStr">
        <is>
          <t>0</t>
        </is>
      </c>
      <c r="E306" s="5" t="inlineStr">
        <is>
          <t>350,00</t>
        </is>
      </c>
      <c r="F306" s="4" t="inlineStr">
        <is>
          <t>100.00</t>
        </is>
      </c>
    </row>
    <row collapsed="false" customFormat="false" customHeight="false" hidden="false" ht="12.1" outlineLevel="0" r="307">
      <c r="A307" s="5" t="s">
        <f>=HYPERLINK("https://leilaoonline.net/lote/detalhe/104722", "2065")</f>
      </c>
      <c r="B307" s="4" t="s">
        <f>=HYPERLINK("https://leilaoonline.net/lote/detalhe/104722", " câmera fotográfica Canon no estado ")</f>
      </c>
      <c r="C307" s="4" t="inlineStr">
        <is>
          <t>Não vendido</t>
        </is>
      </c>
      <c r="D307" s="4" t="inlineStr">
        <is>
          <t>0</t>
        </is>
      </c>
      <c r="E307" s="5" t="inlineStr">
        <is>
          <t>650,00</t>
        </is>
      </c>
      <c r="F307" s="4" t="inlineStr">
        <is>
          <t>100.00</t>
        </is>
      </c>
    </row>
    <row collapsed="false" customFormat="false" customHeight="false" hidden="false" ht="12.1" outlineLevel="0" r="308">
      <c r="A308" s="5" t="s">
        <f>=HYPERLINK("https://leilaoonline.net/lote/detalhe/104707", "2066")</f>
      </c>
      <c r="B308" s="4" t="s">
        <f>=HYPERLINK("https://leilaoonline.net/lote/detalhe/104707", " prensa acêntrica 3 toneladas no estado ")</f>
      </c>
      <c r="C308" s="4" t="inlineStr">
        <is>
          <t>Não vendido</t>
        </is>
      </c>
      <c r="D308" s="4" t="inlineStr">
        <is>
          <t>0</t>
        </is>
      </c>
      <c r="E308" s="5" t="inlineStr">
        <is>
          <t>2.900,00</t>
        </is>
      </c>
      <c r="F308" s="4" t="inlineStr">
        <is>
          <t>200.00</t>
        </is>
      </c>
    </row>
    <row collapsed="false" customFormat="false" customHeight="false" hidden="false" ht="12.1" outlineLevel="0" r="309">
      <c r="A309" s="5" t="s">
        <f>=HYPERLINK("https://leilaoonline.net/lote/detalhe/104716", "2067")</f>
      </c>
      <c r="B309" s="4" t="s">
        <f>=HYPERLINK("https://leilaoonline.net/lote/detalhe/104716", " prensa acêntrica 1800 kg no estado")</f>
      </c>
      <c r="C309" s="4" t="inlineStr">
        <is>
          <t>Não vendido</t>
        </is>
      </c>
      <c r="D309" s="4" t="inlineStr">
        <is>
          <t>0</t>
        </is>
      </c>
      <c r="E309" s="5" t="inlineStr">
        <is>
          <t>1.800,00</t>
        </is>
      </c>
      <c r="F309" s="4" t="inlineStr">
        <is>
          <t>100.00</t>
        </is>
      </c>
    </row>
    <row collapsed="false" customFormat="false" customHeight="false" hidden="false" ht="12.1" outlineLevel="0" r="310">
      <c r="A310" s="5" t="s">
        <f>=HYPERLINK("https://leilaoonline.net/lote/detalhe/104708", "2068")</f>
      </c>
      <c r="B310" s="4" t="s">
        <f>=HYPERLINK("https://leilaoonline.net/lote/detalhe/104708", " policorte somar no estado")</f>
      </c>
      <c r="C310" s="4" t="inlineStr">
        <is>
          <t>Não vendido</t>
        </is>
      </c>
      <c r="D310" s="4" t="inlineStr">
        <is>
          <t>0</t>
        </is>
      </c>
      <c r="E310" s="5" t="inlineStr">
        <is>
          <t>800,00</t>
        </is>
      </c>
      <c r="F310" s="4" t="inlineStr">
        <is>
          <t>100.00</t>
        </is>
      </c>
    </row>
    <row collapsed="false" customFormat="false" customHeight="false" hidden="false" ht="12.1" outlineLevel="0" r="311">
      <c r="A311" s="5" t="s">
        <f>=HYPERLINK("https://leilaoonline.net/lote/detalhe/104717", "2069")</f>
      </c>
      <c r="B311" s="4" t="s">
        <f>=HYPERLINK("https://leilaoonline.net/lote/detalhe/104717", "Chevrolet Caravan. 4CC. Ano 1983 ")</f>
      </c>
      <c r="C311" s="4" t="inlineStr">
        <is>
          <t>Não vendido</t>
        </is>
      </c>
      <c r="D311" s="4" t="inlineStr">
        <is>
          <t>1</t>
        </is>
      </c>
      <c r="E311" s="5" t="inlineStr">
        <is>
          <t>4.000,00</t>
        </is>
      </c>
      <c r="F311" s="4" t="inlineStr">
        <is>
          <t>200.00</t>
        </is>
      </c>
    </row>
    <row collapsed="false" customFormat="false" customHeight="false" hidden="false" ht="12.1" outlineLevel="0" r="312">
      <c r="A312" s="5" t="s">
        <f>=HYPERLINK("https://leilaoonline.net/lote/detalhe/104710", "2070")</f>
      </c>
      <c r="B312" s="4" t="s">
        <f>=HYPERLINK("https://leilaoonline.net/lote/detalhe/104710", " bomba de água Anauger 900, 2 peças no estado")</f>
      </c>
      <c r="C312" s="4" t="inlineStr">
        <is>
          <t>Não vendido</t>
        </is>
      </c>
      <c r="D312" s="4" t="inlineStr">
        <is>
          <t>0</t>
        </is>
      </c>
      <c r="E312" s="5" t="inlineStr">
        <is>
          <t>600,00</t>
        </is>
      </c>
      <c r="F312" s="4" t="inlineStr">
        <is>
          <t>100.00</t>
        </is>
      </c>
    </row>
    <row collapsed="false" customFormat="false" customHeight="false" hidden="false" ht="12.1" outlineLevel="0" r="313">
      <c r="A313" s="5" t="s">
        <f>=HYPERLINK("https://leilaoonline.net/lote/detalhe/104721", "2071")</f>
      </c>
      <c r="B313" s="4" t="s">
        <f>=HYPERLINK("https://leilaoonline.net/lote/detalhe/104721", " balança Filizola no estado ")</f>
      </c>
      <c r="C313" s="4" t="inlineStr">
        <is>
          <t>Não vendido</t>
        </is>
      </c>
      <c r="D313" s="4" t="inlineStr">
        <is>
          <t>0</t>
        </is>
      </c>
      <c r="E313" s="5" t="inlineStr">
        <is>
          <t>100,00</t>
        </is>
      </c>
      <c r="F313" s="4" t="inlineStr">
        <is>
          <t>100.00</t>
        </is>
      </c>
    </row>
    <row collapsed="false" customFormat="false" customHeight="false" hidden="false" ht="12.1" outlineLevel="0" r="314">
      <c r="A314" s="5" t="s">
        <f>=HYPERLINK("https://leilaoonline.net/lote/detalhe/104713", "2072")</f>
      </c>
      <c r="B314" s="4" t="s">
        <f>=HYPERLINK("https://leilaoonline.net/lote/detalhe/104713", " balança Toledo no estado ")</f>
      </c>
      <c r="C314" s="4" t="inlineStr">
        <is>
          <t>Não vendido</t>
        </is>
      </c>
      <c r="D314" s="4" t="inlineStr">
        <is>
          <t>0</t>
        </is>
      </c>
      <c r="E314" s="5" t="inlineStr">
        <is>
          <t>150,00</t>
        </is>
      </c>
      <c r="F314" s="4" t="inlineStr">
        <is>
          <t>100.00</t>
        </is>
      </c>
    </row>
    <row collapsed="false" customFormat="false" customHeight="false" hidden="false" ht="12.1" outlineLevel="0" r="315">
      <c r="A315" s="5" t="s">
        <f>=HYPERLINK("https://leilaoonline.net/lote/detalhe/104749", "2073")</f>
      </c>
      <c r="B315" s="4" t="s">
        <f>=HYPERLINK("https://leilaoonline.net/lote/detalhe/104749", " Máquina de café expresso Astória 2 bicas com moinho de café italiano funcionando ")</f>
      </c>
      <c r="C315" s="4" t="inlineStr">
        <is>
          <t>Não vendido</t>
        </is>
      </c>
      <c r="D315" s="4" t="inlineStr">
        <is>
          <t>0</t>
        </is>
      </c>
      <c r="E315" s="5" t="inlineStr">
        <is>
          <t>2.900,00</t>
        </is>
      </c>
      <c r="F315" s="4" t="inlineStr">
        <is>
          <t>200.00</t>
        </is>
      </c>
    </row>
    <row collapsed="false" customFormat="false" customHeight="false" hidden="false" ht="12.1" outlineLevel="0" r="316">
      <c r="A316" s="5" t="s">
        <f>=HYPERLINK("https://leilaoonline.net/lote/detalhe/104727", "2074")</f>
      </c>
      <c r="B316" s="4" t="s">
        <f>=HYPERLINK("https://leilaoonline.net/lote/detalhe/104727", " fritadeira a gás no estado ")</f>
      </c>
      <c r="C316" s="4" t="inlineStr">
        <is>
          <t>Não vendido</t>
        </is>
      </c>
      <c r="D316" s="4" t="inlineStr">
        <is>
          <t>0</t>
        </is>
      </c>
      <c r="E316" s="5" t="inlineStr">
        <is>
          <t>900,00</t>
        </is>
      </c>
      <c r="F316" s="4" t="inlineStr">
        <is>
          <t>100.00</t>
        </is>
      </c>
    </row>
    <row collapsed="false" customFormat="false" customHeight="false" hidden="false" ht="12.1" outlineLevel="0" r="317">
      <c r="A317" s="5" t="s">
        <f>=HYPERLINK("https://leilaoonline.net/lote/detalhe/104748", "2075")</f>
      </c>
      <c r="B317" s="4" t="s">
        <f>=HYPERLINK("https://leilaoonline.net/lote/detalhe/104748", " fritadeira elétrica dupla no estado ")</f>
      </c>
      <c r="C317" s="4" t="inlineStr">
        <is>
          <t>Não vendido</t>
        </is>
      </c>
      <c r="D317" s="4" t="inlineStr">
        <is>
          <t>0</t>
        </is>
      </c>
      <c r="E317" s="5" t="inlineStr">
        <is>
          <t>900,00</t>
        </is>
      </c>
      <c r="F317" s="4" t="inlineStr">
        <is>
          <t>100.00</t>
        </is>
      </c>
    </row>
    <row collapsed="false" customFormat="false" customHeight="false" hidden="false" ht="12.1" outlineLevel="0" r="318">
      <c r="A318" s="5" t="s">
        <f>=HYPERLINK("https://leilaoonline.net/lote/detalhe/104733", "2076")</f>
      </c>
      <c r="B318" s="4" t="s">
        <f>=HYPERLINK("https://leilaoonline.net/lote/detalhe/104733", " estufa de secagem no estado")</f>
      </c>
      <c r="C318" s="4" t="inlineStr">
        <is>
          <t>Não vendido</t>
        </is>
      </c>
      <c r="D318" s="4" t="inlineStr">
        <is>
          <t>0</t>
        </is>
      </c>
      <c r="E318" s="5" t="inlineStr">
        <is>
          <t>2.100,00</t>
        </is>
      </c>
      <c r="F318" s="4" t="inlineStr">
        <is>
          <t>100.00</t>
        </is>
      </c>
    </row>
    <row collapsed="false" customFormat="false" customHeight="false" hidden="false" ht="12.1" outlineLevel="0" r="319">
      <c r="A319" s="5" t="s">
        <f>=HYPERLINK("https://leilaoonline.net/lote/detalhe/104746", "2077")</f>
      </c>
      <c r="B319" s="4" t="s">
        <f>=HYPERLINK("https://leilaoonline.net/lote/detalhe/104746", " maca hospitalar no estado ")</f>
      </c>
      <c r="C319" s="4" t="inlineStr">
        <is>
          <t>Não vendido</t>
        </is>
      </c>
      <c r="D319" s="4" t="inlineStr">
        <is>
          <t>0</t>
        </is>
      </c>
      <c r="E319" s="5" t="inlineStr">
        <is>
          <t>250,00</t>
        </is>
      </c>
      <c r="F319" s="4" t="inlineStr">
        <is>
          <t>100.00</t>
        </is>
      </c>
    </row>
    <row collapsed="false" customFormat="false" customHeight="false" hidden="false" ht="12.1" outlineLevel="0" r="320">
      <c r="A320" s="5" t="s">
        <f>=HYPERLINK("https://leilaoonline.net/lote/detalhe/104734", "2078")</f>
      </c>
      <c r="B320" s="4" t="s">
        <f>=HYPERLINK("https://leilaoonline.net/lote/detalhe/104734", "Vibradores de concreto Bosch (não funcionam) ")</f>
      </c>
      <c r="C320" s="4" t="inlineStr">
        <is>
          <t>Não vendido</t>
        </is>
      </c>
      <c r="D320" s="4" t="inlineStr">
        <is>
          <t>0</t>
        </is>
      </c>
      <c r="E320" s="5" t="inlineStr">
        <is>
          <t>900,00</t>
        </is>
      </c>
      <c r="F320" s="4" t="inlineStr">
        <is>
          <t>100.00</t>
        </is>
      </c>
    </row>
    <row collapsed="false" customFormat="false" customHeight="false" hidden="false" ht="12.1" outlineLevel="0" r="321">
      <c r="A321" s="5" t="s">
        <f>=HYPERLINK("https://leilaoonline.net/lote/detalhe/104741", "2079")</f>
      </c>
      <c r="B321" s="4" t="s">
        <f>=HYPERLINK("https://leilaoonline.net/lote/detalhe/104741", " girafa 3 toneladas no estado ")</f>
      </c>
      <c r="C321" s="4" t="inlineStr">
        <is>
          <t>Não vendido</t>
        </is>
      </c>
      <c r="D321" s="4" t="inlineStr">
        <is>
          <t>0</t>
        </is>
      </c>
      <c r="E321" s="5" t="inlineStr">
        <is>
          <t>3.900,00</t>
        </is>
      </c>
      <c r="F321" s="4" t="inlineStr">
        <is>
          <t>100.00</t>
        </is>
      </c>
    </row>
    <row collapsed="false" customFormat="false" customHeight="false" hidden="false" ht="12.1" outlineLevel="0" r="322">
      <c r="A322" s="5" t="s">
        <f>=HYPERLINK("https://leilaoonline.net/lote/detalhe/104724", "2080")</f>
      </c>
      <c r="B322" s="4" t="s">
        <f>=HYPERLINK("https://leilaoonline.net/lote/detalhe/104724", " cortador de grama a gasolina no estado ")</f>
      </c>
      <c r="C322" s="4" t="inlineStr">
        <is>
          <t>Não vendido</t>
        </is>
      </c>
      <c r="D322" s="4" t="inlineStr">
        <is>
          <t>0</t>
        </is>
      </c>
      <c r="E322" s="5" t="inlineStr">
        <is>
          <t>1.200,00</t>
        </is>
      </c>
      <c r="F322" s="4" t="inlineStr">
        <is>
          <t>100.00</t>
        </is>
      </c>
    </row>
    <row collapsed="false" customFormat="false" customHeight="false" hidden="false" ht="12.1" outlineLevel="0" r="323">
      <c r="A323" s="5" t="s">
        <f>=HYPERLINK("https://leilaoonline.net/lote/detalhe/104747", "2081")</f>
      </c>
      <c r="B323" s="4" t="s">
        <f>=HYPERLINK("https://leilaoonline.net/lote/detalhe/104747", " rádio portátil antigo no estado ")</f>
      </c>
      <c r="C323" s="4" t="inlineStr">
        <is>
          <t>Não vendido</t>
        </is>
      </c>
      <c r="D323" s="4" t="inlineStr">
        <is>
          <t>0</t>
        </is>
      </c>
      <c r="E323" s="5" t="inlineStr">
        <is>
          <t>200,00</t>
        </is>
      </c>
      <c r="F323" s="4" t="inlineStr">
        <is>
          <t>100.00</t>
        </is>
      </c>
    </row>
    <row collapsed="false" customFormat="false" customHeight="false" hidden="false" ht="12.1" outlineLevel="0" r="324">
      <c r="A324" s="5" t="s">
        <f>=HYPERLINK("https://leilaoonline.net/lote/detalhe/104729", "2082")</f>
      </c>
      <c r="B324" s="4" t="s">
        <f>=HYPERLINK("https://leilaoonline.net/lote/detalhe/104729", " ar condicionado mídia 30.000 btu sem teste de funcionamento no estado ")</f>
      </c>
      <c r="C324" s="4" t="inlineStr">
        <is>
          <t>Não vendido</t>
        </is>
      </c>
      <c r="D324" s="4" t="inlineStr">
        <is>
          <t>0</t>
        </is>
      </c>
      <c r="E324" s="5" t="inlineStr">
        <is>
          <t>750,00</t>
        </is>
      </c>
      <c r="F324" s="4" t="inlineStr">
        <is>
          <t>100.00</t>
        </is>
      </c>
    </row>
    <row collapsed="false" customFormat="false" customHeight="false" hidden="false" ht="12.1" outlineLevel="0" r="325">
      <c r="A325" s="5" t="s">
        <f>=HYPERLINK("https://leilaoonline.net/lote/detalhe/104750", "2083")</f>
      </c>
      <c r="B325" s="4" t="s">
        <f>=HYPERLINK("https://leilaoonline.net/lote/detalhe/104750", " Geladeira clímax antiga no estado ")</f>
      </c>
      <c r="C325" s="4" t="inlineStr">
        <is>
          <t>Não vendido</t>
        </is>
      </c>
      <c r="D325" s="4" t="inlineStr">
        <is>
          <t>0</t>
        </is>
      </c>
      <c r="E325" s="5" t="inlineStr">
        <is>
          <t>600,00</t>
        </is>
      </c>
      <c r="F325" s="4" t="inlineStr">
        <is>
          <t>100.00</t>
        </is>
      </c>
    </row>
    <row collapsed="false" customFormat="false" customHeight="false" hidden="false" ht="12.1" outlineLevel="0" r="326">
      <c r="A326" s="5" t="s">
        <f>=HYPERLINK("https://leilaoonline.net/lote/detalhe/104726", "2084")</f>
      </c>
      <c r="B326" s="4" t="s">
        <f>=HYPERLINK("https://leilaoonline.net/lote/detalhe/104726", " Secadora de roupas Brastemp no estado ")</f>
      </c>
      <c r="C326" s="4" t="inlineStr">
        <is>
          <t>Não vendido</t>
        </is>
      </c>
      <c r="D326" s="4" t="inlineStr">
        <is>
          <t>0</t>
        </is>
      </c>
      <c r="E326" s="5" t="inlineStr">
        <is>
          <t>500,00</t>
        </is>
      </c>
      <c r="F326" s="4" t="inlineStr">
        <is>
          <t>100.00</t>
        </is>
      </c>
    </row>
    <row collapsed="false" customFormat="false" customHeight="false" hidden="false" ht="12.1" outlineLevel="0" r="327">
      <c r="A327" s="5" t="s">
        <f>=HYPERLINK("https://leilaoonline.net/lote/detalhe/104744", "2085")</f>
      </c>
      <c r="B327" s="4" t="s">
        <f>=HYPERLINK("https://leilaoonline.net/lote/detalhe/104744", " Lote com 3 tvs com defeitos ")</f>
      </c>
      <c r="C327" s="4" t="inlineStr">
        <is>
          <t>Não vendido</t>
        </is>
      </c>
      <c r="D327" s="4" t="inlineStr">
        <is>
          <t>0</t>
        </is>
      </c>
      <c r="E327" s="5" t="inlineStr">
        <is>
          <t>650,00</t>
        </is>
      </c>
      <c r="F327" s="4" t="inlineStr">
        <is>
          <t>50.00</t>
        </is>
      </c>
    </row>
    <row collapsed="false" customFormat="false" customHeight="false" hidden="false" ht="12.1" outlineLevel="0" r="328">
      <c r="A328" s="5" t="s">
        <f>=HYPERLINK("https://leilaoonline.net/lote/detalhe/104732", "2086")</f>
      </c>
      <c r="B328" s="4" t="s">
        <f>=HYPERLINK("https://leilaoonline.net/lote/detalhe/104732", " Máquina de escrever antiga Triumph no estado ")</f>
      </c>
      <c r="C328" s="4" t="inlineStr">
        <is>
          <t>Não vendido</t>
        </is>
      </c>
      <c r="D328" s="4" t="inlineStr">
        <is>
          <t>0</t>
        </is>
      </c>
      <c r="E328" s="5" t="inlineStr">
        <is>
          <t>300,00</t>
        </is>
      </c>
      <c r="F328" s="4" t="inlineStr">
        <is>
          <t>100.00</t>
        </is>
      </c>
    </row>
    <row collapsed="false" customFormat="false" customHeight="false" hidden="false" ht="12.1" outlineLevel="0" r="329">
      <c r="A329" s="5" t="s">
        <f>=HYPERLINK("https://leilaoonline.net/lote/detalhe/104751", "2087")</f>
      </c>
      <c r="B329" s="4" t="s">
        <f>=HYPERLINK("https://leilaoonline.net/lote/detalhe/104751", " Máquina de escrever antiga Rtmington Hana no estado ")</f>
      </c>
      <c r="C329" s="4" t="inlineStr">
        <is>
          <t>Não vendido</t>
        </is>
      </c>
      <c r="D329" s="4" t="inlineStr">
        <is>
          <t>0</t>
        </is>
      </c>
      <c r="E329" s="5" t="inlineStr">
        <is>
          <t>300,00</t>
        </is>
      </c>
      <c r="F329" s="4" t="inlineStr">
        <is>
          <t>100.00</t>
        </is>
      </c>
    </row>
    <row collapsed="false" customFormat="false" customHeight="false" hidden="false" ht="12.1" outlineLevel="0" r="330">
      <c r="A330" s="5" t="s">
        <f>=HYPERLINK("https://leilaoonline.net/lote/detalhe/104735", "2088")</f>
      </c>
      <c r="B330" s="4" t="s">
        <f>=HYPERLINK("https://leilaoonline.net/lote/detalhe/104735", " Máquina de escrever antiga Olivett portátil no estado ")</f>
      </c>
      <c r="C330" s="4" t="inlineStr">
        <is>
          <t>Não vendido</t>
        </is>
      </c>
      <c r="D330" s="4" t="inlineStr">
        <is>
          <t>0</t>
        </is>
      </c>
      <c r="E330" s="5" t="inlineStr">
        <is>
          <t>300,00</t>
        </is>
      </c>
      <c r="F330" s="4" t="inlineStr">
        <is>
          <t>100.00</t>
        </is>
      </c>
    </row>
    <row collapsed="false" customFormat="false" customHeight="false" hidden="false" ht="12.1" outlineLevel="0" r="331">
      <c r="A331" s="5" t="s">
        <f>=HYPERLINK("https://leilaoonline.net/lote/detalhe/104743", "2089")</f>
      </c>
      <c r="B331" s="4" t="s">
        <f>=HYPERLINK("https://leilaoonline.net/lote/detalhe/104743", " Máquina de costura antiga Elna no estado ")</f>
      </c>
      <c r="C331" s="4" t="inlineStr">
        <is>
          <t>Não vendido</t>
        </is>
      </c>
      <c r="D331" s="4" t="inlineStr">
        <is>
          <t>0</t>
        </is>
      </c>
      <c r="E331" s="5" t="inlineStr">
        <is>
          <t>800,00</t>
        </is>
      </c>
      <c r="F331" s="4" t="inlineStr">
        <is>
          <t>100.00</t>
        </is>
      </c>
    </row>
    <row collapsed="false" customFormat="false" customHeight="false" hidden="false" ht="12.1" outlineLevel="0" r="332">
      <c r="A332" s="5" t="s">
        <f>=HYPERLINK("https://leilaoonline.net/lote/detalhe/104723", "2090")</f>
      </c>
      <c r="B332" s="4" t="s">
        <f>=HYPERLINK("https://leilaoonline.net/lote/detalhe/104723", " Filmadora Panasonic no estado ")</f>
      </c>
      <c r="C332" s="4" t="inlineStr">
        <is>
          <t>Não vendido</t>
        </is>
      </c>
      <c r="D332" s="4" t="inlineStr">
        <is>
          <t>0</t>
        </is>
      </c>
      <c r="E332" s="5" t="inlineStr">
        <is>
          <t>500,00</t>
        </is>
      </c>
      <c r="F332" s="4" t="inlineStr">
        <is>
          <t>100.00</t>
        </is>
      </c>
    </row>
    <row collapsed="false" customFormat="false" customHeight="false" hidden="false" ht="12.1" outlineLevel="0" r="333">
      <c r="A333" s="5" t="s">
        <f>=HYPERLINK("https://leilaoonline.net/lote/detalhe/104753", "2091")</f>
      </c>
      <c r="B333" s="4" t="s">
        <f>=HYPERLINK("https://leilaoonline.net/lote/detalhe/104753", " 3 em 1 CCE sem caixas, antigo no estado ")</f>
      </c>
      <c r="C333" s="4" t="inlineStr">
        <is>
          <t>Não vendido</t>
        </is>
      </c>
      <c r="D333" s="4" t="inlineStr">
        <is>
          <t>0</t>
        </is>
      </c>
      <c r="E333" s="5" t="inlineStr">
        <is>
          <t>300,00</t>
        </is>
      </c>
      <c r="F333" s="4" t="inlineStr">
        <is>
          <t>50.00</t>
        </is>
      </c>
    </row>
    <row collapsed="false" customFormat="false" customHeight="false" hidden="false" ht="12.1" outlineLevel="0" r="334">
      <c r="A334" s="5" t="s">
        <f>=HYPERLINK("https://leilaoonline.net/lote/detalhe/104725", "2092")</f>
      </c>
      <c r="B334" s="4" t="s">
        <f>=HYPERLINK("https://leilaoonline.net/lote/detalhe/104725", " radio portátil Philips antigo no estado ")</f>
      </c>
      <c r="C334" s="4" t="inlineStr">
        <is>
          <t>Não vendido</t>
        </is>
      </c>
      <c r="D334" s="4" t="inlineStr">
        <is>
          <t>0</t>
        </is>
      </c>
      <c r="E334" s="5" t="inlineStr">
        <is>
          <t>200,00</t>
        </is>
      </c>
      <c r="F334" s="4" t="inlineStr">
        <is>
          <t>50.00</t>
        </is>
      </c>
    </row>
    <row collapsed="false" customFormat="false" customHeight="false" hidden="false" ht="12.1" outlineLevel="0" r="335">
      <c r="A335" s="5" t="s">
        <f>=HYPERLINK("https://leilaoonline.net/lote/detalhe/104740", "2093")</f>
      </c>
      <c r="B335" s="4" t="s">
        <f>=HYPERLINK("https://leilaoonline.net/lote/detalhe/104740", " radio portátil National antigo, no estado ")</f>
      </c>
      <c r="C335" s="4" t="inlineStr">
        <is>
          <t>Não vendido</t>
        </is>
      </c>
      <c r="D335" s="4" t="inlineStr">
        <is>
          <t>0</t>
        </is>
      </c>
      <c r="E335" s="5" t="inlineStr">
        <is>
          <t>200,00</t>
        </is>
      </c>
      <c r="F335" s="4" t="inlineStr">
        <is>
          <t>50.00</t>
        </is>
      </c>
    </row>
    <row collapsed="false" customFormat="false" customHeight="false" hidden="false" ht="12.1" outlineLevel="0" r="336">
      <c r="A336" s="5" t="s">
        <f>=HYPERLINK("https://leilaoonline.net/lote/detalhe/104737", "2094")</f>
      </c>
      <c r="B336" s="4" t="s">
        <f>=HYPERLINK("https://leilaoonline.net/lote/detalhe/104737", " radio portátil antigo no estado ")</f>
      </c>
      <c r="C336" s="4" t="inlineStr">
        <is>
          <t>Não vendido</t>
        </is>
      </c>
      <c r="D336" s="4" t="inlineStr">
        <is>
          <t>0</t>
        </is>
      </c>
      <c r="E336" s="5" t="inlineStr">
        <is>
          <t>200,00</t>
        </is>
      </c>
      <c r="F336" s="4" t="inlineStr">
        <is>
          <t>50.00</t>
        </is>
      </c>
    </row>
    <row collapsed="false" customFormat="false" customHeight="false" hidden="false" ht="12.1" outlineLevel="0" r="337">
      <c r="A337" s="5" t="s">
        <f>=HYPERLINK("https://leilaoonline.net/lote/detalhe/104739", "2095")</f>
      </c>
      <c r="B337" s="4" t="s">
        <f>=HYPERLINK("https://leilaoonline.net/lote/detalhe/104739", " radio relógio National antigo no estado ")</f>
      </c>
      <c r="C337" s="4" t="inlineStr">
        <is>
          <t>Não vendido</t>
        </is>
      </c>
      <c r="D337" s="4" t="inlineStr">
        <is>
          <t>0</t>
        </is>
      </c>
      <c r="E337" s="5" t="inlineStr">
        <is>
          <t>150,00</t>
        </is>
      </c>
      <c r="F337" s="4" t="inlineStr">
        <is>
          <t>50.00</t>
        </is>
      </c>
    </row>
    <row collapsed="false" customFormat="false" customHeight="false" hidden="false" ht="12.1" outlineLevel="0" r="338">
      <c r="A338" s="5" t="s">
        <f>=HYPERLINK("https://leilaoonline.net/lote/detalhe/104731", "2096")</f>
      </c>
      <c r="B338" s="4" t="s">
        <f>=HYPERLINK("https://leilaoonline.net/lote/detalhe/104731", " toca fita antigo Philips no estado")</f>
      </c>
      <c r="C338" s="4" t="inlineStr">
        <is>
          <t>Não vendido</t>
        </is>
      </c>
      <c r="D338" s="4" t="inlineStr">
        <is>
          <t>0</t>
        </is>
      </c>
      <c r="E338" s="5" t="inlineStr">
        <is>
          <t>200,00</t>
        </is>
      </c>
      <c r="F338" s="4" t="inlineStr">
        <is>
          <t>50.00</t>
        </is>
      </c>
    </row>
    <row collapsed="false" customFormat="false" customHeight="false" hidden="false" ht="12.1" outlineLevel="0" r="339">
      <c r="A339" s="5" t="s">
        <f>=HYPERLINK("https://leilaoonline.net/lote/detalhe/104745", "2097")</f>
      </c>
      <c r="B339" s="4" t="s">
        <f>=HYPERLINK("https://leilaoonline.net/lote/detalhe/104745", " reciver gradiente no estado ")</f>
      </c>
      <c r="C339" s="4" t="inlineStr">
        <is>
          <t>Não vendido</t>
        </is>
      </c>
      <c r="D339" s="4" t="inlineStr">
        <is>
          <t>0</t>
        </is>
      </c>
      <c r="E339" s="5" t="inlineStr">
        <is>
          <t>500,00</t>
        </is>
      </c>
      <c r="F339" s="4" t="inlineStr">
        <is>
          <t>50.00</t>
        </is>
      </c>
    </row>
    <row collapsed="false" customFormat="false" customHeight="false" hidden="false" ht="12.1" outlineLevel="0" r="340">
      <c r="A340" s="5" t="s">
        <f>=HYPERLINK("https://leilaoonline.net/lote/detalhe/104728", "2098")</f>
      </c>
      <c r="B340" s="4" t="s">
        <f>=HYPERLINK("https://leilaoonline.net/lote/detalhe/104728", " reciver no estado ")</f>
      </c>
      <c r="C340" s="4" t="inlineStr">
        <is>
          <t>Não vendido</t>
        </is>
      </c>
      <c r="D340" s="4" t="inlineStr">
        <is>
          <t>0</t>
        </is>
      </c>
      <c r="E340" s="5" t="inlineStr">
        <is>
          <t>500,00</t>
        </is>
      </c>
      <c r="F340" s="4" t="inlineStr">
        <is>
          <t>50.00</t>
        </is>
      </c>
    </row>
    <row collapsed="false" customFormat="false" customHeight="false" hidden="false" ht="12.1" outlineLevel="0" r="341">
      <c r="A341" s="5" t="s">
        <f>=HYPERLINK("https://leilaoonline.net/lote/detalhe/104752", "2099")</f>
      </c>
      <c r="B341" s="4" t="s">
        <f>=HYPERLINK("https://leilaoonline.net/lote/detalhe/104752", " radio toca fitas e cd várias marcas 10 peças no estado ")</f>
      </c>
      <c r="C341" s="4" t="inlineStr">
        <is>
          <t>Não vendido</t>
        </is>
      </c>
      <c r="D341" s="4" t="inlineStr">
        <is>
          <t>0</t>
        </is>
      </c>
      <c r="E341" s="5" t="inlineStr">
        <is>
          <t>600,00</t>
        </is>
      </c>
      <c r="F341" s="4" t="inlineStr">
        <is>
          <t>50.00</t>
        </is>
      </c>
    </row>
    <row collapsed="false" customFormat="false" customHeight="false" hidden="false" ht="12.1" outlineLevel="0" r="342">
      <c r="A342" s="5" t="s">
        <f>=HYPERLINK("https://leilaoonline.net/lote/detalhe/104730", "2100")</f>
      </c>
      <c r="B342" s="4" t="s">
        <f>=HYPERLINK("https://leilaoonline.net/lote/detalhe/104730", " reciver gradiente no estado ")</f>
      </c>
      <c r="C342" s="4" t="inlineStr">
        <is>
          <t>Não vendido</t>
        </is>
      </c>
      <c r="D342" s="4" t="inlineStr">
        <is>
          <t>0</t>
        </is>
      </c>
      <c r="E342" s="5" t="inlineStr">
        <is>
          <t>500,00</t>
        </is>
      </c>
      <c r="F342" s="4" t="inlineStr">
        <is>
          <t>50.00</t>
        </is>
      </c>
    </row>
    <row collapsed="false" customFormat="false" customHeight="false" hidden="false" ht="12.1" outlineLevel="0" r="343">
      <c r="A343" s="5" t="s">
        <f>=HYPERLINK("https://leilaoonline.net/lote/detalhe/104754", "2101")</f>
      </c>
      <c r="B343" s="4" t="s">
        <f>=HYPERLINK("https://leilaoonline.net/lote/detalhe/104754", " radio portátil Sânio antigo no estado ")</f>
      </c>
      <c r="C343" s="4" t="inlineStr">
        <is>
          <t>Não vendido</t>
        </is>
      </c>
      <c r="D343" s="4" t="inlineStr">
        <is>
          <t>0</t>
        </is>
      </c>
      <c r="E343" s="5" t="inlineStr">
        <is>
          <t>250,00</t>
        </is>
      </c>
      <c r="F343" s="4" t="inlineStr">
        <is>
          <t>50.00</t>
        </is>
      </c>
    </row>
    <row collapsed="false" customFormat="false" customHeight="false" hidden="false" ht="12.1" outlineLevel="0" r="344">
      <c r="A344" s="5" t="s">
        <f>=HYPERLINK("https://leilaoonline.net/lote/detalhe/104736", "2102")</f>
      </c>
      <c r="B344" s="4" t="s">
        <f>=HYPERLINK("https://leilaoonline.net/lote/detalhe/104736", " telefone antigo 2 peças no estado")</f>
      </c>
      <c r="C344" s="4" t="inlineStr">
        <is>
          <t>Não vendido</t>
        </is>
      </c>
      <c r="D344" s="4" t="inlineStr">
        <is>
          <t>0</t>
        </is>
      </c>
      <c r="E344" s="5" t="inlineStr">
        <is>
          <t>100,00</t>
        </is>
      </c>
      <c r="F344" s="4" t="inlineStr">
        <is>
          <t>50.00</t>
        </is>
      </c>
    </row>
    <row collapsed="false" customFormat="false" customHeight="false" hidden="false" ht="12.1" outlineLevel="0" r="345">
      <c r="A345" s="5" t="s">
        <f>=HYPERLINK("https://leilaoonline.net/lote/detalhe/104742", "2103")</f>
      </c>
      <c r="B345" s="4" t="s">
        <f>=HYPERLINK("https://leilaoonline.net/lote/detalhe/104742", " replica gramofone cópia autentica ")</f>
      </c>
      <c r="C345" s="4" t="inlineStr">
        <is>
          <t>Não vendido</t>
        </is>
      </c>
      <c r="D345" s="4" t="inlineStr">
        <is>
          <t>0</t>
        </is>
      </c>
      <c r="E345" s="5" t="inlineStr">
        <is>
          <t>800,00</t>
        </is>
      </c>
      <c r="F345" s="4" t="inlineStr">
        <is>
          <t>50.00</t>
        </is>
      </c>
    </row>
    <row collapsed="false" customFormat="false" customHeight="false" hidden="false" ht="12.1" outlineLevel="0" r="346">
      <c r="A346" s="5" t="s">
        <f>=HYPERLINK("https://leilaoonline.net/lote/detalhe/104738", "2104")</f>
      </c>
      <c r="B346" s="4" t="s">
        <f>=HYPERLINK("https://leilaoonline.net/lote/detalhe/104738", " avião aero modelismo com motor a gasolina faltando controle ")</f>
      </c>
      <c r="C346" s="4" t="inlineStr">
        <is>
          <t>Não vendido</t>
        </is>
      </c>
      <c r="D346" s="4" t="inlineStr">
        <is>
          <t>0</t>
        </is>
      </c>
      <c r="E346" s="5" t="inlineStr">
        <is>
          <t>800,00</t>
        </is>
      </c>
      <c r="F346" s="4" t="inlineStr">
        <is>
          <t>50.00</t>
        </is>
      </c>
    </row>
    <row collapsed="false" customFormat="false" customHeight="false" hidden="false" ht="12.1" outlineLevel="0" r="347">
      <c r="A347" s="5" t="s">
        <f>=HYPERLINK("https://leilaoonline.net/lote/detalhe/104755", "2105")</f>
      </c>
      <c r="B347" s="4" t="s">
        <f>=HYPERLINK("https://leilaoonline.net/lote/detalhe/104755", " rádio toca fitas e cd várias marcas 10 peças no estado ")</f>
      </c>
      <c r="C347" s="4" t="inlineStr">
        <is>
          <t>Não vendido</t>
        </is>
      </c>
      <c r="D347" s="4" t="inlineStr">
        <is>
          <t>0</t>
        </is>
      </c>
      <c r="E347" s="5" t="inlineStr">
        <is>
          <t>650,00</t>
        </is>
      </c>
      <c r="F347" s="4" t="inlineStr">
        <is>
          <t>50.00</t>
        </is>
      </c>
    </row>
    <row collapsed="false" customFormat="false" customHeight="false" hidden="false" ht="12.1" outlineLevel="0" r="348">
      <c r="A348" s="5" t="s">
        <f>=HYPERLINK("https://leilaoonline.net/lote/detalhe/104756", "2106")</f>
      </c>
      <c r="B348" s="4" t="s">
        <f>=HYPERLINK("https://leilaoonline.net/lote/detalhe/104756", " rádio toca fitas e cd várias marcas 10 peças no estado ")</f>
      </c>
      <c r="C348" s="4" t="inlineStr">
        <is>
          <t>Não vendido</t>
        </is>
      </c>
      <c r="D348" s="4" t="inlineStr">
        <is>
          <t>0</t>
        </is>
      </c>
      <c r="E348" s="5" t="inlineStr">
        <is>
          <t>650,00</t>
        </is>
      </c>
      <c r="F348" s="4" t="inlineStr">
        <is>
          <t>50.00</t>
        </is>
      </c>
    </row>
    <row collapsed="false" customFormat="false" customHeight="false" hidden="false" ht="12.1" outlineLevel="0" r="349">
      <c r="A349" s="5" t="s">
        <f>=HYPERLINK("https://leilaoonline.net/lote/detalhe/105338", "2107")</f>
      </c>
      <c r="B349" s="4" t="s">
        <f>=HYPERLINK("https://leilaoonline.net/lote/detalhe/105338", "Roçadeira Stihl FS 220 a gasolina")</f>
      </c>
      <c r="C349" s="4" t="inlineStr">
        <is>
          <t>Não vendido</t>
        </is>
      </c>
      <c r="D349" s="4" t="inlineStr">
        <is>
          <t>0</t>
        </is>
      </c>
      <c r="E349" s="5" t="inlineStr">
        <is>
          <t>1.500,00</t>
        </is>
      </c>
      <c r="F349" s="4" t="inlineStr">
        <is>
          <t>250.00</t>
        </is>
      </c>
    </row>
    <row collapsed="false" customFormat="false" customHeight="false" hidden="false" ht="12.1" outlineLevel="0" r="350">
      <c r="A350" s="5" t="s">
        <f>=HYPERLINK("https://leilaoonline.net/lote/detalhe/105339", "2108")</f>
      </c>
      <c r="B350" s="4" t="s">
        <f>=HYPERLINK("https://leilaoonline.net/lote/detalhe/105339", "Roçadeira Stihl FS 220 a gasolina")</f>
      </c>
      <c r="C350" s="4" t="inlineStr">
        <is>
          <t>Não vendido</t>
        </is>
      </c>
      <c r="D350" s="4" t="inlineStr">
        <is>
          <t>0</t>
        </is>
      </c>
      <c r="E350" s="5" t="inlineStr">
        <is>
          <t>1.250,00</t>
        </is>
      </c>
      <c r="F350" s="4" t="inlineStr">
        <is>
          <t>250.00</t>
        </is>
      </c>
    </row>
    <row collapsed="false" customFormat="false" customHeight="false" hidden="false" ht="12.1" outlineLevel="0" r="351">
      <c r="A351" s="5" t="s">
        <f>=HYPERLINK("https://leilaoonline.net/lote/detalhe/105340", "2109")</f>
      </c>
      <c r="B351" s="4" t="s">
        <f>=HYPERLINK("https://leilaoonline.net/lote/detalhe/105340", "Cristaleira antiga, restaurada sem detalhes ")</f>
      </c>
      <c r="C351" s="4" t="inlineStr">
        <is>
          <t>Não vendido</t>
        </is>
      </c>
      <c r="D351" s="4" t="inlineStr">
        <is>
          <t>0</t>
        </is>
      </c>
      <c r="E351" s="5" t="inlineStr">
        <is>
          <t>1.250,00</t>
        </is>
      </c>
      <c r="F351" s="4" t="inlineStr">
        <is>
          <t>250.00</t>
        </is>
      </c>
    </row>
    <row collapsed="false" customFormat="false" customHeight="false" hidden="false" ht="12.1" outlineLevel="0" r="352">
      <c r="A352" s="5" t="s">
        <f>=HYPERLINK("https://leilaoonline.net/lote/detalhe/105341", "2110")</f>
      </c>
      <c r="B352" s="4" t="s">
        <f>=HYPERLINK("https://leilaoonline.net/lote/detalhe/105341", "Cômoda Penteadeira antiga restaurada sem detalhes")</f>
      </c>
      <c r="C352" s="4" t="inlineStr">
        <is>
          <t>Não vendido</t>
        </is>
      </c>
      <c r="D352" s="4" t="inlineStr">
        <is>
          <t>0</t>
        </is>
      </c>
      <c r="E352" s="5" t="inlineStr">
        <is>
          <t>1.100,00</t>
        </is>
      </c>
      <c r="F352" s="4" t="inlineStr">
        <is>
          <t>250.00</t>
        </is>
      </c>
    </row>
    <row collapsed="false" customFormat="false" customHeight="false" hidden="false" ht="12.1" outlineLevel="0" r="353">
      <c r="A353" s="5" t="s">
        <f>=HYPERLINK("https://leilaoonline.net/lote/detalhe/106180", "2111")</f>
      </c>
      <c r="B353" s="4" t="s">
        <f>=HYPERLINK("https://leilaoonline.net/lote/detalhe/106180", " Lote com 3 notebooks. No estado")</f>
      </c>
      <c r="C353" s="4" t="inlineStr">
        <is>
          <t>Não vendido</t>
        </is>
      </c>
      <c r="D353" s="4" t="inlineStr">
        <is>
          <t>0</t>
        </is>
      </c>
      <c r="E353" s="5" t="inlineStr">
        <is>
          <t>700,00</t>
        </is>
      </c>
      <c r="F353" s="4" t="inlineStr">
        <is>
          <t>200.00</t>
        </is>
      </c>
    </row>
    <row collapsed="false" customFormat="false" customHeight="false" hidden="false" ht="12.1" outlineLevel="0" r="354">
      <c r="A354" s="5" t="s">
        <f>=HYPERLINK("https://leilaoonline.net/lote/detalhe/104779", "3001")</f>
      </c>
      <c r="B354" s="4" t="s">
        <f>=HYPERLINK("https://leilaoonline.net/lote/detalhe/104779", " [ VÍDEO ] Bicicleta Triciclo Exclusivo. Com estrutura para patrocínio ou personalização.  (Modelo de arte em anexo)")</f>
      </c>
      <c r="C354" s="4" t="inlineStr">
        <is>
          <t>Não vendido</t>
        </is>
      </c>
      <c r="D354" s="4" t="inlineStr">
        <is>
          <t>0</t>
        </is>
      </c>
      <c r="E354" s="5" t="inlineStr">
        <is>
          <t>3.600,00</t>
        </is>
      </c>
      <c r="F354" s="4" t="inlineStr">
        <is>
          <t>200.00</t>
        </is>
      </c>
    </row>
    <row collapsed="false" customFormat="false" customHeight="false" hidden="false" ht="12.1" outlineLevel="0" r="355">
      <c r="A355" s="5" t="s">
        <f>=HYPERLINK("https://leilaoonline.net/lote/detalhe/104783", "3002")</f>
      </c>
      <c r="B355" s="4" t="s">
        <f>=HYPERLINK("https://leilaoonline.net/lote/detalhe/104783", " [ VÍDEO ] Bicicleta Triciclo Exclusivo. Com estrutura para patrocínio ou personalização.  (Modelo de arte em anexo)")</f>
      </c>
      <c r="C355" s="4" t="inlineStr">
        <is>
          <t>Não vendido</t>
        </is>
      </c>
      <c r="D355" s="4" t="inlineStr">
        <is>
          <t>0</t>
        </is>
      </c>
      <c r="E355" s="5" t="inlineStr">
        <is>
          <t>3.600,00</t>
        </is>
      </c>
      <c r="F355" s="4" t="inlineStr">
        <is>
          <t>200.00</t>
        </is>
      </c>
    </row>
    <row collapsed="false" customFormat="false" customHeight="false" hidden="false" ht="12.1" outlineLevel="0" r="356">
      <c r="A356" s="5" t="s">
        <f>=HYPERLINK("https://leilaoonline.net/lote/detalhe/104780", "3003")</f>
      </c>
      <c r="B356" s="4" t="s">
        <f>=HYPERLINK("https://leilaoonline.net/lote/detalhe/104780", " [ VÍDEO ] Bicicleta Triciclo Exclusivo. Com estrutura para patrocínio ou personalização.  (Modelo de arte em anexo)")</f>
      </c>
      <c r="C356" s="4" t="inlineStr">
        <is>
          <t>Não vendido</t>
        </is>
      </c>
      <c r="D356" s="4" t="inlineStr">
        <is>
          <t>0</t>
        </is>
      </c>
      <c r="E356" s="5" t="inlineStr">
        <is>
          <t>3.600,00</t>
        </is>
      </c>
      <c r="F356" s="4" t="inlineStr">
        <is>
          <t>200.00</t>
        </is>
      </c>
    </row>
    <row collapsed="false" customFormat="false" customHeight="false" hidden="false" ht="12.1" outlineLevel="0" r="357">
      <c r="A357" s="5" t="s">
        <f>=HYPERLINK("https://leilaoonline.net/lote/detalhe/104781", "3004")</f>
      </c>
      <c r="B357" s="4" t="s">
        <f>=HYPERLINK("https://leilaoonline.net/lote/detalhe/104781", " [ VÍDEO ] Bicicleta Triciclo Exclusivo. Com estrutura para patrocínio ou personalização.  (Modelo de arte em anexo)")</f>
      </c>
      <c r="C357" s="4" t="inlineStr">
        <is>
          <t>Não vendido</t>
        </is>
      </c>
      <c r="D357" s="4" t="inlineStr">
        <is>
          <t>0</t>
        </is>
      </c>
      <c r="E357" s="5" t="inlineStr">
        <is>
          <t>3.600,00</t>
        </is>
      </c>
      <c r="F357" s="4" t="inlineStr">
        <is>
          <t>200.00</t>
        </is>
      </c>
    </row>
    <row collapsed="false" customFormat="false" customHeight="false" hidden="false" ht="12.1" outlineLevel="0" r="358">
      <c r="A358" s="5" t="s">
        <f>=HYPERLINK("https://leilaoonline.net/lote/detalhe/104784", "3005")</f>
      </c>
      <c r="B358" s="4" t="s">
        <f>=HYPERLINK("https://leilaoonline.net/lote/detalhe/104784", " [ VÍDEO ] Bicicleta Triciclo Exclusivo. Com estrutura para patrocínio ou personalização.  (Modelo de arte em anexo)")</f>
      </c>
      <c r="C358" s="4" t="inlineStr">
        <is>
          <t>Não vendido</t>
        </is>
      </c>
      <c r="D358" s="4" t="inlineStr">
        <is>
          <t>0</t>
        </is>
      </c>
      <c r="E358" s="5" t="inlineStr">
        <is>
          <t>3.600,00</t>
        </is>
      </c>
      <c r="F358" s="4" t="inlineStr">
        <is>
          <t>200.00</t>
        </is>
      </c>
    </row>
    <row collapsed="false" customFormat="false" customHeight="false" hidden="false" ht="12.1" outlineLevel="0" r="359">
      <c r="A359" s="5" t="s">
        <f>=HYPERLINK("https://leilaoonline.net/lote/detalhe/104787", "3006")</f>
      </c>
      <c r="B359" s="4" t="s">
        <f>=HYPERLINK("https://leilaoonline.net/lote/detalhe/104787", " [ VÍDEO ] Bicicleta Triciclo Exclusivo. Com estrutura para patrocínio ou personalização.  (Modelo de arte em anexo)")</f>
      </c>
      <c r="C359" s="4" t="inlineStr">
        <is>
          <t>Não vendido</t>
        </is>
      </c>
      <c r="D359" s="4" t="inlineStr">
        <is>
          <t>0</t>
        </is>
      </c>
      <c r="E359" s="5" t="inlineStr">
        <is>
          <t>3.600,00</t>
        </is>
      </c>
      <c r="F359" s="4" t="inlineStr">
        <is>
          <t>200.00</t>
        </is>
      </c>
    </row>
    <row collapsed="false" customFormat="false" customHeight="false" hidden="false" ht="12.1" outlineLevel="0" r="360">
      <c r="A360" s="5" t="s">
        <f>=HYPERLINK("https://leilaoonline.net/lote/detalhe/104793", "3007")</f>
      </c>
      <c r="B360" s="4" t="s">
        <f>=HYPERLINK("https://leilaoonline.net/lote/detalhe/104793", " [ VÍDEO ] Bicicleta Triciclo Exclusivo. Com estrutura para patrocínio ou personalização.  (Modelo de arte em anexo)")</f>
      </c>
      <c r="C360" s="4" t="inlineStr">
        <is>
          <t>Não vendido</t>
        </is>
      </c>
      <c r="D360" s="4" t="inlineStr">
        <is>
          <t>0</t>
        </is>
      </c>
      <c r="E360" s="5" t="inlineStr">
        <is>
          <t>3.600,00</t>
        </is>
      </c>
      <c r="F360" s="4" t="inlineStr">
        <is>
          <t>200.00</t>
        </is>
      </c>
    </row>
    <row collapsed="false" customFormat="false" customHeight="false" hidden="false" ht="12.1" outlineLevel="0" r="361">
      <c r="A361" s="5" t="s">
        <f>=HYPERLINK("https://leilaoonline.net/lote/detalhe/104795", "3008")</f>
      </c>
      <c r="B361" s="4" t="s">
        <f>=HYPERLINK("https://leilaoonline.net/lote/detalhe/104795", " [ VÍDEO ] Bicicleta Triciclo Exclusivo. Com estrutura para patrocínio ou personalização.  (Modelo de arte em anexo)")</f>
      </c>
      <c r="C361" s="4" t="inlineStr">
        <is>
          <t>Não vendido</t>
        </is>
      </c>
      <c r="D361" s="4" t="inlineStr">
        <is>
          <t>0</t>
        </is>
      </c>
      <c r="E361" s="5" t="inlineStr">
        <is>
          <t>3.600,00</t>
        </is>
      </c>
      <c r="F361" s="4" t="inlineStr">
        <is>
          <t>200.00</t>
        </is>
      </c>
    </row>
    <row collapsed="false" customFormat="false" customHeight="false" hidden="false" ht="12.1" outlineLevel="0" r="362">
      <c r="A362" s="5" t="s">
        <f>=HYPERLINK("https://leilaoonline.net/lote/detalhe/104794", "3009")</f>
      </c>
      <c r="B362" s="4" t="s">
        <f>=HYPERLINK("https://leilaoonline.net/lote/detalhe/104794", " [ VÍDEO ] Bicicleta Triciclo Exclusivo. Com estrutura para patrocínio ou personalização.  (Modelo de arte em anexo)")</f>
      </c>
      <c r="C362" s="4" t="inlineStr">
        <is>
          <t>Não vendido</t>
        </is>
      </c>
      <c r="D362" s="4" t="inlineStr">
        <is>
          <t>0</t>
        </is>
      </c>
      <c r="E362" s="5" t="inlineStr">
        <is>
          <t>3.600,00</t>
        </is>
      </c>
      <c r="F362" s="4" t="inlineStr">
        <is>
          <t>200.00</t>
        </is>
      </c>
    </row>
    <row collapsed="false" customFormat="false" customHeight="false" hidden="false" ht="12.1" outlineLevel="0" r="363">
      <c r="A363" s="5" t="s">
        <f>=HYPERLINK("https://leilaoonline.net/lote/detalhe/104796", "3010")</f>
      </c>
      <c r="B363" s="4" t="s">
        <f>=HYPERLINK("https://leilaoonline.net/lote/detalhe/104796", " [ VÍDEO ] Bicicleta Triciclo Exclusivo. Com estrutura para patrocínio ou personalização.  (Modelo de arte em anexo)")</f>
      </c>
      <c r="C363" s="4" t="inlineStr">
        <is>
          <t>Não vendido</t>
        </is>
      </c>
      <c r="D363" s="4" t="inlineStr">
        <is>
          <t>0</t>
        </is>
      </c>
      <c r="E363" s="5" t="inlineStr">
        <is>
          <t>3.600,00</t>
        </is>
      </c>
      <c r="F363" s="4" t="inlineStr">
        <is>
          <t>200.00</t>
        </is>
      </c>
    </row>
    <row collapsed="false" customFormat="false" customHeight="false" hidden="false" ht="12.1" outlineLevel="0" r="364">
      <c r="A364" s="5" t="s">
        <f>=HYPERLINK("https://leilaoonline.net/lote/detalhe/106788", "4000")</f>
      </c>
      <c r="B364" s="4" t="s">
        <f>=HYPERLINK("https://leilaoonline.net/lote/detalhe/106788", "250 unidades de Ibaby, babá eletrônica, sem uso. ")</f>
      </c>
      <c r="C364" s="4" t="inlineStr">
        <is>
          <t>Vendido</t>
        </is>
      </c>
      <c r="D364" s="4" t="inlineStr">
        <is>
          <t>1</t>
        </is>
      </c>
      <c r="E364" s="5" t="inlineStr">
        <is>
          <t>1.500,00</t>
        </is>
      </c>
      <c r="F364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2026-08-14T06:39:34.00Z</dcterms:created>
  <dc:creator>Tellks Tecnologia</dc:creator>
  <cp:revision>0</cp:revision>
</cp:coreProperties>
</file>