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* SERRAS * PRENSAS * TORNOS * FURADEIRAS * MÁQ.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29/10/2021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=HYPERLINK("https://leilaoonline.net/lote/detalhe/102501", "001")</f>
      </c>
      <c r="B11" s="4" t="s">
        <f>=HYPERLINK("https://leilaoonline.net/lote/detalhe/102501", "LAVADORA INDUSTRIAL")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6.200,00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=HYPERLINK("https://leilaoonline.net/lote/detalhe/102502", "002")</f>
      </c>
      <c r="B12" s="4" t="s">
        <f>=HYPERLINK("https://leilaoonline.net/lote/detalhe/102502", " Compressor p refrigeração marca sabroi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4.900,00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=HYPERLINK("https://leilaoonline.net/lote/detalhe/102443", "003")</f>
      </c>
      <c r="B13" s="4" t="s">
        <f>=HYPERLINK("https://leilaoonline.net/lote/detalhe/102443", " IMPRESSORA HP DESIGNJET 8000 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6.900,00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=HYPERLINK("https://leilaoonline.net/lote/detalhe/102451", "004")</f>
      </c>
      <c r="B14" s="4" t="s">
        <f>=HYPERLINK("https://leilaoonline.net/lote/detalhe/102451", " MOTORREDUTOR FLENDER C/ MOTOR SIEMENS DE 40 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10.200,00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=HYPERLINK("https://leilaoonline.net/lote/detalhe/102447", "005")</f>
      </c>
      <c r="B15" s="4" t="s">
        <f>=HYPERLINK("https://leilaoonline.net/lote/detalhe/102447", " MISTURADOR EM AÇO INOX, PESO: 700 KG")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=HYPERLINK("https://leilaoonline.net/lote/detalhe/102504", "006")</f>
      </c>
      <c r="B16" s="4" t="s">
        <f>=HYPERLINK("https://leilaoonline.net/lote/detalhe/102504", " Máquina para gelar água")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6.800,00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=HYPERLINK("https://leilaoonline.net/lote/detalhe/102449", "007")</f>
      </c>
      <c r="B17" s="4" t="s">
        <f>=HYPERLINK("https://leilaoonline.net/lote/detalhe/102449", " TORNO ROMI CENTUR 35 IV")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17.000,00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=HYPERLINK("https://leilaoonline.net/lote/detalhe/102506", "008")</f>
      </c>
      <c r="B18" s="4" t="s">
        <f>=HYPERLINK("https://leilaoonline.net/lote/detalhe/102506", " Máquina para gelar água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7.550,00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=HYPERLINK("https://leilaoonline.net/lote/detalhe/102446", "009")</f>
      </c>
      <c r="B19" s="4" t="s">
        <f>=HYPERLINK("https://leilaoonline.net/lote/detalhe/102446", " 3 TROCADORES DE CALOR ALFA LAVAL")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10.200,00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=HYPERLINK("https://leilaoonline.net/lote/detalhe/102454", "010")</f>
      </c>
      <c r="B20" s="4" t="s">
        <f>=HYPERLINK("https://leilaoonline.net/lote/detalhe/102454", " GELADEIRA EM AÇO INOX")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=HYPERLINK("https://leilaoonline.net/lote/detalhe/102441", "011")</f>
      </c>
      <c r="B21" s="4" t="s">
        <f>=HYPERLINK("https://leilaoonline.net/lote/detalhe/102441", " SECADOR DE AR, PRESSÃO DE DESCARGA: 16 BAR, ANO: 2000")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3.900,00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=HYPERLINK("https://leilaoonline.net/lote/detalhe/102505", "012")</f>
      </c>
      <c r="B22" s="4" t="s">
        <f>=HYPERLINK("https://leilaoonline.net/lote/detalhe/102505", " 03 pc compressor para refrigeração")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=HYPERLINK("https://leilaoonline.net/lote/detalhe/102457", "013")</f>
      </c>
      <c r="B23" s="4" t="s">
        <f>=HYPERLINK("https://leilaoonline.net/lote/detalhe/102457", " UNIDADE HIDRÁULICA REXROTH, C/ MOTOR WEG DE 7,5 CV E 1100 RPM")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=HYPERLINK("https://leilaoonline.net/lote/detalhe/102503", "014")</f>
      </c>
      <c r="B24" s="4" t="s">
        <f>=HYPERLINK("https://leilaoonline.net/lote/detalhe/102503", " Redutor de grande porte redução 1:16")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=HYPERLINK("https://leilaoonline.net/lote/detalhe/102460", "015")</f>
      </c>
      <c r="B25" s="4" t="s">
        <f>=HYPERLINK("https://leilaoonline.net/lote/detalhe/102460", " 2 MOTOBOMBAS KSB, C/ MOTOR WEG DE 25 CV")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7.900,00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=HYPERLINK("https://leilaoonline.net/lote/detalhe/102567", "016")</f>
      </c>
      <c r="B26" s="4" t="s">
        <f>=HYPERLINK("https://leilaoonline.net/lote/detalhe/102567", "02 motores 50cv 1.100 rpm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14.000,00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=HYPERLINK("https://leilaoonline.net/lote/detalhe/102459", "017")</f>
      </c>
      <c r="B27" s="4" t="s">
        <f>=HYPERLINK("https://leilaoonline.net/lote/detalhe/102459", " 3 MOTORREDUTORES SEW, SENDO 2 C/ FREIO, REL. 1:165,28")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10.200,00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=HYPERLINK("https://leilaoonline.net/lote/detalhe/102435", "018")</f>
      </c>
      <c r="B28" s="4" t="s">
        <f>=HYPERLINK("https://leilaoonline.net/lote/detalhe/102435", " 2 MOTOBOMBAS IMBIL, C/ MOTOR DE 15 CV E 1750 RPM")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=HYPERLINK("https://leilaoonline.net/lote/detalhe/102456", "019")</f>
      </c>
      <c r="B29" s="4" t="s">
        <f>=HYPERLINK("https://leilaoonline.net/lote/detalhe/102456", " 3 MOTORREDUTORES C/ MOTORES DE 3, 3 E 2 CV E 1710 RPM")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=HYPERLINK("https://leilaoonline.net/lote/detalhe/102436", "020")</f>
      </c>
      <c r="B30" s="4" t="s">
        <f>=HYPERLINK("https://leilaoonline.net/lote/detalhe/102436", " 3 MOTOBOMBAS KSB C/ MOTOR DE 5, 5 E 15 CV")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=HYPERLINK("https://leilaoonline.net/lote/detalhe/102439", "022")</f>
      </c>
      <c r="B31" s="4" t="s">
        <f>=HYPERLINK("https://leilaoonline.net/lote/detalhe/102439", " 2 MOTOBOMBAS IMBIL, C/ MOTOR DE 25 CV E 3530 RPM")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7.800,00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=HYPERLINK("https://leilaoonline.net/lote/detalhe/102455", "024")</f>
      </c>
      <c r="B32" s="4" t="s">
        <f>=HYPERLINK("https://leilaoonline.net/lote/detalhe/102455", " UNIDADE HIDRÁULICA, C/ MOTOR DE 10 CV E 1140 RPM")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=HYPERLINK("https://leilaoonline.net/lote/detalhe/102437", "026")</f>
      </c>
      <c r="B33" s="4" t="s">
        <f>=HYPERLINK("https://leilaoonline.net/lote/detalhe/102437", " VENTOINHA, C/ MOTOR VOGES DE 40 CV E 3560 RPM")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6.900,00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=HYPERLINK("https://leilaoonline.net/lote/detalhe/102450", "029")</f>
      </c>
      <c r="B34" s="4" t="s">
        <f>=HYPERLINK("https://leilaoonline.net/lote/detalhe/102450", " MOTOR GENERAL ELECTRIC DE 200 CV E 1775 RPM")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10.200,00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=HYPERLINK("https://leilaoonline.net/lote/detalhe/102461", "030")</f>
      </c>
      <c r="B35" s="4" t="s">
        <f>=HYPERLINK("https://leilaoonline.net/lote/detalhe/102461", " BOMBA POSITIVA DE 5 HP")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3.850,00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=HYPERLINK("https://leilaoonline.net/lote/detalhe/102452", "031")</f>
      </c>
      <c r="B36" s="4" t="s">
        <f>=HYPERLINK("https://leilaoonline.net/lote/detalhe/102452", " ELEVADOR DE CARGA, CAP. 1000 KG, ALTURA APROX.: 4 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=HYPERLINK("https://leilaoonline.net/lote/detalhe/102445", "032")</f>
      </c>
      <c r="B37" s="4" t="s">
        <f>=HYPERLINK("https://leilaoonline.net/lote/detalhe/102445", " POLITRIZ DUPLA REBEL, ANO: 1988, C/ 2 MOTORES WEG DE 7,5 CV")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=HYPERLINK("https://leilaoonline.net/lote/detalhe/102462", "033")</f>
      </c>
      <c r="B38" s="4" t="s">
        <f>=HYPERLINK("https://leilaoonline.net/lote/detalhe/102462", " 2 BOMBAS KSB E 2 BOMBAS ALBRIZZI")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6.900,00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=HYPERLINK("https://leilaoonline.net/lote/detalhe/102442", "034")</f>
      </c>
      <c r="B39" s="4" t="s">
        <f>=HYPERLINK("https://leilaoonline.net/lote/detalhe/102442", " PISOS, MÁRMORES, SOLIERAS, AZULEJOS DIVERSOS")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7.900,00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=HYPERLINK("https://leilaoonline.net/lote/detalhe/102458", "036")</f>
      </c>
      <c r="B40" s="4" t="s">
        <f>=HYPERLINK("https://leilaoonline.net/lote/detalhe/102458", " APROX. 20 T DE TUBOS MECÂNICOS DIVERSOS EM AÇO CARBONO (PREÇO P/ KG)")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3,95</t>
        </is>
      </c>
      <c r="F40" s="4" t="inlineStr">
        <is>
          <t>0.20</t>
        </is>
      </c>
    </row>
    <row collapsed="false" customFormat="false" customHeight="false" hidden="false" ht="12.1" outlineLevel="0" r="41">
      <c r="A41" s="5" t="s">
        <f>=HYPERLINK("https://leilaoonline.net/lote/detalhe/102438", "038")</f>
      </c>
      <c r="B41" s="4" t="s">
        <f>=HYPERLINK("https://leilaoonline.net/lote/detalhe/102438", " FORNO TURBO ELÉTRICO GASTROMAQ")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=HYPERLINK("https://leilaoonline.net/lote/detalhe/102444", "039")</f>
      </c>
      <c r="B42" s="4" t="s">
        <f>=HYPERLINK("https://leilaoonline.net/lote/detalhe/102444", " FURADEIRA DE BANCADA, C/ MOTOR DE 0,85 KW")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=HYPERLINK("https://leilaoonline.net/lote/detalhe/102453", "040")</f>
      </c>
      <c r="B43" s="4" t="s">
        <f>=HYPERLINK("https://leilaoonline.net/lote/detalhe/102453", " SERRA DE FITA P/ METAIS RONEMAK, MOD. 3/4")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6.900,00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=HYPERLINK("https://leilaoonline.net/lote/detalhe/104429", "041")</f>
      </c>
      <c r="B44" s="4" t="s">
        <f>=HYPERLINK("https://leilaoonline.net/lote/detalhe/104429", "Forno tipo Cadin a gás basculante")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=HYPERLINK("https://leilaoonline.net/lote/detalhe/104430", "042")</f>
      </c>
      <c r="B45" s="4" t="s">
        <f>=HYPERLINK("https://leilaoonline.net/lote/detalhe/104430", "Peneira Vibratória")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22.000,00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=HYPERLINK("https://leilaoonline.net/lote/detalhe/102440", "043")</f>
      </c>
      <c r="B46" s="4" t="s">
        <f>=HYPERLINK("https://leilaoonline.net/lote/detalhe/102440", " PRENSA")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2.900,00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=HYPERLINK("https://leilaoonline.net/lote/detalhe/102448", "044")</f>
      </c>
      <c r="B47" s="4" t="s">
        <f>=HYPERLINK("https://leilaoonline.net/lote/detalhe/102448", " TANQUE EM AÇO CARBONO C/ SERPENTINA E EIXO EM AÇO INOX, CAP. 30000 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22.000,00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=HYPERLINK("https://leilaoonline.net/lote/detalhe/104432", "045")</f>
      </c>
      <c r="B48" s="4" t="s">
        <f>=HYPERLINK("https://leilaoonline.net/lote/detalhe/104432", "Peneira Vibratória ( 1.200 diâmetro x 510 de altura ) para indústrias de alimentos - completa com motovibradores  e valvulas rotativas em aço inox - com funil alimentador ( 1.200 diâmetro (boca) x 2.500 altura)")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22.000,00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=HYPERLINK("https://leilaoonline.net/lote/detalhe/104433", "046")</f>
      </c>
      <c r="B49" s="4" t="s">
        <f>=HYPERLINK("https://leilaoonline.net/lote/detalhe/104433", "Peneira Vibratória ( 1.200 diâmetro x 510 de altura ) para indústrias de alimentos - completa com motovibradores  e valvulas rotativas em aço inox - com funil alimentador ( 1.200 diâmetro (boca) x 2.500 altura)")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22.000,00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=HYPERLINK("https://leilaoonline.net/lote/detalhe/104434", "047")</f>
      </c>
      <c r="B50" s="4" t="s">
        <f>=HYPERLINK("https://leilaoonline.net/lote/detalhe/104434", "Peneira Vibratória ( 1.200 diâmetro x 510 de altura ) para indústrias de alimentos - completa com motovibradores  e valvulas rotativas em aço inox - com funil alimentador ( 1.200 diâmetro (boca) x 2.500 altura)")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22.000,00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=HYPERLINK("https://leilaoonline.net/lote/detalhe/104435", "048")</f>
      </c>
      <c r="B51" s="4" t="s">
        <f>=HYPERLINK("https://leilaoonline.net/lote/detalhe/104435", "Peneira Vibratória ( 1.200 diâmetro x 510 de altura ) para indústrias de alimentos - completa com motovibradores  e valvulas rotativas em aço inox - com funil alimentador ( 1.200 diâmetro (boca) x 2.500 altura)")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22.000,00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=HYPERLINK("https://leilaoonline.net/lote/detalhe/102415", "052")</f>
      </c>
      <c r="B52" s="4" t="s">
        <f>=HYPERLINK("https://leilaoonline.net/lote/detalhe/102415", " 2 peças de filtros para tratamento de água")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3.100,00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=HYPERLINK("https://leilaoonline.net/lote/detalhe/102420", "056")</f>
      </c>
      <c r="B53" s="4" t="s">
        <f>=HYPERLINK("https://leilaoonline.net/lote/detalhe/102420", " Container em aço inox 304 cap 1.000lt")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3.800,00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=HYPERLINK("https://leilaoonline.net/lote/detalhe/102417", "057")</f>
      </c>
      <c r="B54" s="4" t="s">
        <f>=HYPERLINK("https://leilaoonline.net/lote/detalhe/102417", " Container em aço inox 304 cap 1.500lt")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=HYPERLINK("https://leilaoonline.net/lote/detalhe/102419", "058")</f>
      </c>
      <c r="B55" s="4" t="s">
        <f>=HYPERLINK("https://leilaoonline.net/lote/detalhe/102419", " Forno a gás com três portas e bandejas")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=HYPERLINK("https://leilaoonline.net/lote/detalhe/102418", "060")</f>
      </c>
      <c r="B56" s="4" t="s">
        <f>=HYPERLINK("https://leilaoonline.net/lote/detalhe/102418", " Redutor duplex redução 1:1.000 marca borg mar")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2.200,00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=HYPERLINK("https://leilaoonline.net/lote/detalhe/102416", "061")</f>
      </c>
      <c r="B57" s="4" t="s">
        <f>=HYPERLINK("https://leilaoonline.net/lote/detalhe/102416", " Redutor de velocidade redução 1:11 Cap 200cv")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13.000,00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=HYPERLINK("https://leilaoonline.net/lote/detalhe/102428", "064")</f>
      </c>
      <c r="B58" s="4" t="s">
        <f>=HYPERLINK("https://leilaoonline.net/lote/detalhe/102428", " 04 bombas sem.motor centrifugas")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=HYPERLINK("https://leilaoonline.net/lote/detalhe/102432", "067")</f>
      </c>
      <c r="B59" s="4" t="s">
        <f>=HYPERLINK("https://leilaoonline.net/lote/detalhe/102432", " 4 redutores")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=HYPERLINK("https://leilaoonline.net/lote/detalhe/102431", "068")</f>
      </c>
      <c r="B60" s="4" t="s">
        <f>=HYPERLINK("https://leilaoonline.net/lote/detalhe/102431", " Tamboriador")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2.900,00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=HYPERLINK("https://leilaoonline.net/lote/detalhe/102426", "069")</f>
      </c>
      <c r="B61" s="4" t="s">
        <f>=HYPERLINK("https://leilaoonline.net/lote/detalhe/102426", " 2 redutores duplos")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6.800,00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=HYPERLINK("https://leilaoonline.net/lote/detalhe/102430", "070")</f>
      </c>
      <c r="B62" s="4" t="s">
        <f>=HYPERLINK("https://leilaoonline.net/lote/detalhe/102430", " Batedeira com tacho inox, perfecta curitiba")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=HYPERLINK("https://leilaoonline.net/lote/detalhe/102433", "071")</f>
      </c>
      <c r="B63" s="4" t="s">
        <f>=HYPERLINK("https://leilaoonline.net/lote/detalhe/102433", " Esteira 6 metros x 32 cm de largura com motor redutor")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=HYPERLINK("https://leilaoonline.net/lote/detalhe/102427", "072")</f>
      </c>
      <c r="B64" s="4" t="s">
        <f>=HYPERLINK("https://leilaoonline.net/lote/detalhe/102427", " Esteira: 5 m x 28 cm de largura")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3.100,00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=HYPERLINK("https://leilaoonline.net/lote/detalhe/102434", "073")</f>
      </c>
      <c r="B65" s="4" t="s">
        <f>=HYPERLINK("https://leilaoonline.net/lote/detalhe/102434", " Unidade hidráulica vickers 65 kg/cm")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=HYPERLINK("https://leilaoonline.net/lote/detalhe/102429", "074")</f>
      </c>
      <c r="B66" s="4" t="s">
        <f>=HYPERLINK("https://leilaoonline.net/lote/detalhe/102429", " unidade hidráulica rexhot 7,5 cv 6 p")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=HYPERLINK("https://leilaoonline.net/lote/detalhe/102383", "100")</f>
      </c>
      <c r="B67" s="4" t="s">
        <f>=HYPERLINK("https://leilaoonline.net/lote/detalhe/102383", " 2 COMPRESSORES SEMIERMÉTICO TRANE P/ MOTOR DE 100 CV")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6.900,00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=HYPERLINK("https://leilaoonline.net/lote/detalhe/102317", "103")</f>
      </c>
      <c r="B68" s="4" t="s">
        <f>=HYPERLINK("https://leilaoonline.net/lote/detalhe/102317", " MISTURADOR/SECADOR DE PLÁSTICO EM AÇO INOX, DIÂM. 1 M E ALTURA 3,8 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14.300,00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=HYPERLINK("https://leilaoonline.net/lote/detalhe/102316", "104")</f>
      </c>
      <c r="B69" s="4" t="s">
        <f>=HYPERLINK("https://leilaoonline.net/lote/detalhe/102316", " TROCADOR DE CALOR ALFA LAVAL TIPO: P14-R.B EM AÇO INOX")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6.900,00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=HYPERLINK("https://leilaoonline.net/lote/detalhe/102322", "107")</f>
      </c>
      <c r="B70" s="4" t="s">
        <f>=HYPERLINK("https://leilaoonline.net/lote/detalhe/102322", " MÁQUINA P/ TINGIMENTO EM AÇO INOX, DIM. 1,5X0,9X0,8 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=HYPERLINK("https://leilaoonline.net/lote/detalhe/102349", "108")</f>
      </c>
      <c r="B71" s="4" t="s">
        <f>=HYPERLINK("https://leilaoonline.net/lote/detalhe/102349", " TAMBOREADOR EM AÇO CARBONO, DIÂM. 0,8 E COMP. 1 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3.100,00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=HYPERLINK("https://leilaoonline.net/lote/detalhe/102307", "109")</f>
      </c>
      <c r="B72" s="4" t="s">
        <f>=HYPERLINK("https://leilaoonline.net/lote/detalhe/102307", " TANQUE EM AÇO INOX, CAP. 5000 L. PESO APROX. 2 T")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26.000,00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=HYPERLINK("https://leilaoonline.net/lote/detalhe/102328", "110")</f>
      </c>
      <c r="B73" s="4" t="s">
        <f>=HYPERLINK("https://leilaoonline.net/lote/detalhe/102328", " SECADOR DE PLÁSTICO EM AÇO INOX, DIM. 1,9X0,6X0,55 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=HYPERLINK("https://leilaoonline.net/lote/detalhe/102332", "111")</f>
      </c>
      <c r="B74" s="4" t="s">
        <f>=HYPERLINK("https://leilaoonline.net/lote/detalhe/102332", " TANQUE RETANGULAR EM AÇO INOX, CAP. 3000 L, DIM. 3,65X1,8X0,6 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12.500,00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=HYPERLINK("https://leilaoonline.net/lote/detalhe/102324", "112")</f>
      </c>
      <c r="B75" s="4" t="s">
        <f>=HYPERLINK("https://leilaoonline.net/lote/detalhe/102324", " 2 CONTAINERS EM AÇO INOX. CAP. 1000 L, DIM. 1X1,15X0,85 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=HYPERLINK("https://leilaoonline.net/lote/detalhe/102312", "114")</f>
      </c>
      <c r="B76" s="4" t="s">
        <f>=HYPERLINK("https://leilaoonline.net/lote/detalhe/102312", " BOMBA DE VÁCUO ZAMSON, 4 ESTÁGIOS, COM MOTOR ELÉTRICO 20 CV")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=HYPERLINK("https://leilaoonline.net/lote/detalhe/102325", "115")</f>
      </c>
      <c r="B77" s="4" t="s">
        <f>=HYPERLINK("https://leilaoonline.net/lote/detalhe/102325", " 2 FURADEIRA DE COLUNA YADOYA")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7.800,00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=HYPERLINK("https://leilaoonline.net/lote/detalhe/102330", "118")</f>
      </c>
      <c r="B78" s="4" t="s">
        <f>=HYPERLINK("https://leilaoonline.net/lote/detalhe/102330", " EXTRUSORA DE ALIMENTOS EM AÇO INOX COM MOTOR ELÉTRICO 75 CV. 1750 RPM")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17.000,00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=HYPERLINK("https://leilaoonline.net/lote/detalhe/102352", "119")</f>
      </c>
      <c r="B79" s="4" t="s">
        <f>=HYPERLINK("https://leilaoonline.net/lote/detalhe/102352", " EXTRUSORA PUGLIESE TIPO: A20, ANO: 1973")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=HYPERLINK("https://leilaoonline.net/lote/detalhe/102319", "120")</f>
      </c>
      <c r="B80" s="4" t="s">
        <f>=HYPERLINK("https://leilaoonline.net/lote/detalhe/102319", " 1 TROCADOR DE CALOR ARTICA, ANO: 2001 E 1 TROCADOR DE CALOR ALFA LAVAL TIPO: A10-BFM, ANO: 1987")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6.000,00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=HYPERLINK("https://leilaoonline.net/lote/detalhe/102320", "123")</f>
      </c>
      <c r="B81" s="4" t="s">
        <f>=HYPERLINK("https://leilaoonline.net/lote/detalhe/102320", " REDUTOR FALK, REL. 1:7 P/ MOTOR DE APROX. 100 CV E 1 REDUTOR CESTARI, REL. 1:120 P/ MOTOR DE APROX. 15 CV")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17.000,00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=HYPERLINK("https://leilaoonline.net/lote/detalhe/102351", "124")</f>
      </c>
      <c r="B82" s="4" t="s">
        <f>=HYPERLINK("https://leilaoonline.net/lote/detalhe/102351", " TORNO XERVITT. OBS.: FALTANDO PEÇAS")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=HYPERLINK("https://leilaoonline.net/lote/detalhe/102323", "126")</f>
      </c>
      <c r="B83" s="4" t="s">
        <f>=HYPERLINK("https://leilaoonline.net/lote/detalhe/102323", " REDUTOR CESTARI HD10, REL. 1:49 P/ MOTOR DE APROX. 50 CV")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6.800,00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=HYPERLINK("https://leilaoonline.net/lote/detalhe/102309", "127")</f>
      </c>
      <c r="B84" s="4" t="s">
        <f>=HYPERLINK("https://leilaoonline.net/lote/detalhe/102309", " COMPRESSOR PEG 40 PÉS, COM MOTOR ELÉTRICO 10 CV")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=HYPERLINK("https://leilaoonline.net/lote/detalhe/102329", "128")</f>
      </c>
      <c r="B85" s="4" t="s">
        <f>=HYPERLINK("https://leilaoonline.net/lote/detalhe/102329", " TALHA ELÉTRICA, CAP. 3 T")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6.000,00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=HYPERLINK("https://leilaoonline.net/lote/detalhe/102333", "129")</f>
      </c>
      <c r="B86" s="4" t="s">
        <f>=HYPERLINK("https://leilaoonline.net/lote/detalhe/102333", " BOMBA DE VÁCUO BNM TIPO: 20/50V, COM MOTOR ELÉTRICO 40 CV, ANO: 1998")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8.000,00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=HYPERLINK("https://leilaoonline.net/lote/detalhe/102321", "131")</f>
      </c>
      <c r="B87" s="4" t="s">
        <f>=HYPERLINK("https://leilaoonline.net/lote/detalhe/102321", " TALHA ELÉTRICA, CAP. 5 T E MOTOR ELÉTRICO 7,5 CV")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=HYPERLINK("https://leilaoonline.net/lote/detalhe/102350", "133")</f>
      </c>
      <c r="B88" s="4" t="s">
        <f>=HYPERLINK("https://leilaoonline.net/lote/detalhe/102350", " TORNO MECÂNICO IMOR NTTN, BARRAMENTO: 1,5 M")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6.000,00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=HYPERLINK("https://leilaoonline.net/lote/detalhe/102339", "134")</f>
      </c>
      <c r="B89" s="4" t="s">
        <f>=HYPERLINK("https://leilaoonline.net/lote/detalhe/102339", " 3 ALIMENTADORES VIBRATÓRIOS RNA TIPO: SRC-N630-1R, DIÂM. 850 MM")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=HYPERLINK("https://leilaoonline.net/lote/detalhe/102340", "137")</f>
      </c>
      <c r="B90" s="4" t="s">
        <f>=HYPERLINK("https://leilaoonline.net/lote/detalhe/102340", " 2 TROCADORES DE CALOR ALFA LAVAL")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10.000,00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=HYPERLINK("https://leilaoonline.net/lote/detalhe/102355", "139")</f>
      </c>
      <c r="B91" s="4" t="s">
        <f>=HYPERLINK("https://leilaoonline.net/lote/detalhe/102355", " PLAINA INVICTA TIPO: 5M")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4.100,00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=HYPERLINK("https://leilaoonline.net/lote/detalhe/102364", "141")</f>
      </c>
      <c r="B92" s="4" t="s">
        <f>=HYPERLINK("https://leilaoonline.net/lote/detalhe/102364", " PRENSA P/ CALÇADOS")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3.100,00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=HYPERLINK("https://leilaoonline.net/lote/detalhe/102363", "142")</f>
      </c>
      <c r="B93" s="4" t="s">
        <f>=HYPERLINK("https://leilaoonline.net/lote/detalhe/102363", " TORNO AUTOMÁTICO CVA Nº8")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=HYPERLINK("https://leilaoonline.net/lote/detalhe/102336", "143")</f>
      </c>
      <c r="B94" s="4" t="s">
        <f>=HYPERLINK("https://leilaoonline.net/lote/detalhe/102336", " PRENSA HIDRÁULICA IMAPEL MOD. 3/SAC, CAP. 3/5 T, CURSO: 200 MM")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8.500,00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=HYPERLINK("https://leilaoonline.net/lote/detalhe/102327", "144")</f>
      </c>
      <c r="B95" s="4" t="s">
        <f>=HYPERLINK("https://leilaoonline.net/lote/detalhe/102327", " 1 MOTOVIBRADOR FRIEDRICH, POT. 4 KW E 1 MOTOVIBRADOR S/ ESPECIFICAÇÕES")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7.000,00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=HYPERLINK("https://leilaoonline.net/lote/detalhe/102345", "145")</f>
      </c>
      <c r="B96" s="4" t="s">
        <f>=HYPERLINK("https://leilaoonline.net/lote/detalhe/102345", " COMPRESSOR DE AR ATLAS COPCO ZR3, COM MOTOR ELÉTRICO 125 CV")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13.000,00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=HYPERLINK("https://leilaoonline.net/lote/detalhe/102371", "147")</f>
      </c>
      <c r="B97" s="4" t="s">
        <f>=HYPERLINK("https://leilaoonline.net/lote/detalhe/102371", " EXTRUSORA DE MASSA, DIM. 1,35X0,6 M")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=HYPERLINK("https://leilaoonline.net/lote/detalhe/102334", "149")</f>
      </c>
      <c r="B98" s="4" t="s">
        <f>=HYPERLINK("https://leilaoonline.net/lote/detalhe/102334", " 1 REDUTOR GR TIPO: RV250U0AA, REL. 1:40 P/ MOTOR DE 40 CV E 1 REDUTOR REDVAR TIPO: 209/461, REL. 1:392")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13.000,00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=HYPERLINK("https://leilaoonline.net/lote/detalhe/102391", "154")</f>
      </c>
      <c r="B99" s="4" t="s">
        <f>=HYPERLINK("https://leilaoonline.net/lote/detalhe/102391", " COMPRESSOR DE AR PEG C/ MOTOR DE 12,5 CV")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=HYPERLINK("https://leilaoonline.net/lote/detalhe/102393", "155")</f>
      </c>
      <c r="B100" s="4" t="s">
        <f>=HYPERLINK("https://leilaoonline.net/lote/detalhe/102393", " SERRA DE FITA BALDAN SFC-3")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8.300,00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=HYPERLINK("https://leilaoonline.net/lote/detalhe/102399", "156")</f>
      </c>
      <c r="B101" s="4" t="s">
        <f>=HYPERLINK("https://leilaoonline.net/lote/detalhe/102399", " APROX. 25 GAVETEIROS DE AÇO")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3.375,00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=HYPERLINK("https://leilaoonline.net/lote/detalhe/102424", "157")</f>
      </c>
      <c r="B102" s="4" t="s">
        <f>=HYPERLINK("https://leilaoonline.net/lote/detalhe/102424", " 1 serra ronemak para metais")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6.300,00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=HYPERLINK("https://leilaoonline.net/lote/detalhe/102404", "159")</f>
      </c>
      <c r="B103" s="4" t="s">
        <f>=HYPERLINK("https://leilaoonline.net/lote/detalhe/102404", " 9 MOTORES ELÉTRICOS WEG DE 15 CV, 1100 RPM, 380 V")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13.500,00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=HYPERLINK("https://leilaoonline.net/lote/detalhe/102423", "161")</f>
      </c>
      <c r="B104" s="4" t="s">
        <f>=HYPERLINK("https://leilaoonline.net/lote/detalhe/102423", " 2 pçs trocadores de calor alfa laval")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6.300,00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=HYPERLINK("https://leilaoonline.net/lote/detalhe/102407", "163")</f>
      </c>
      <c r="B105" s="4" t="s">
        <f>=HYPERLINK("https://leilaoonline.net/lote/detalhe/102407", " 2 BATEDEIRAS INCO TIPO P18")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7.200,00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=HYPERLINK("https://leilaoonline.net/lote/detalhe/102400", "165")</f>
      </c>
      <c r="B106" s="4" t="s">
        <f>=HYPERLINK("https://leilaoonline.net/lote/detalhe/102400", " TANQUE CILÍNDRICO VERTICAL EM INOX, DIÂM.: 1,7 M E ALTURA: 2,4 M")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9.000,00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=HYPERLINK("https://leilaoonline.net/lote/detalhe/102389", "166")</f>
      </c>
      <c r="B107" s="4" t="s">
        <f>=HYPERLINK("https://leilaoonline.net/lote/detalhe/102389", " TANQUE CILÍNDRICO VERTICAL EM INOX, DIÂM.: 1,2 M E ALTURA: 3 M")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=HYPERLINK("https://leilaoonline.net/lote/detalhe/102411", "167")</f>
      </c>
      <c r="B108" s="4" t="s">
        <f>=HYPERLINK("https://leilaoonline.net/lote/detalhe/102411", " 3 TANQUES CILÍNDRICOS EM INOX, DIÂM.: 0,6 M E ALTURA: 0,6 M")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4.500,00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=HYPERLINK("https://leilaoonline.net/lote/detalhe/102388", "173")</f>
      </c>
      <c r="B109" s="4" t="s">
        <f>=HYPERLINK("https://leilaoonline.net/lote/detalhe/102388", " MOTOBOMBA DARKA, C/ MOTOR DE 25 CV, 1750 RPM, 220/380/440/760 V")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4.500,00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=HYPERLINK("https://leilaoonline.net/lote/detalhe/102398", "174")</f>
      </c>
      <c r="B110" s="4" t="s">
        <f>=HYPERLINK("https://leilaoonline.net/lote/detalhe/102398", " 2 TANQUES TRAPEZOIDAIS EM INOX, BASE: 1,2 X 1,2 M")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7.200,00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=HYPERLINK("https://leilaoonline.net/lote/detalhe/102397", "175")</f>
      </c>
      <c r="B111" s="4" t="s">
        <f>=HYPERLINK("https://leilaoonline.net/lote/detalhe/102397", " GUILHOTINA FUNTIMOD P/ PAPEL")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2.700,00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=HYPERLINK("https://leilaoonline.net/lote/detalhe/102422", "176")</f>
      </c>
      <c r="B112" s="4" t="s">
        <f>=HYPERLINK("https://leilaoonline.net/lote/detalhe/102422", " Furadeira de bancada")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=HYPERLINK("https://leilaoonline.net/lote/detalhe/102396", "177")</f>
      </c>
      <c r="B113" s="4" t="s">
        <f>=HYPERLINK("https://leilaoonline.net/lote/detalhe/102396", " GUINCHO C/ REDUTOR E C/ MOTOR DE 4 CV, 1160 RPM")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=HYPERLINK("https://leilaoonline.net/lote/detalhe/102402", "178")</f>
      </c>
      <c r="B114" s="4" t="s">
        <f>=HYPERLINK("https://leilaoonline.net/lote/detalhe/102402", " 4 BOMBAS KSB")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7.000,00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=HYPERLINK("https://leilaoonline.net/lote/detalhe/102387", "179")</f>
      </c>
      <c r="B115" s="4" t="s">
        <f>=HYPERLINK("https://leilaoonline.net/lote/detalhe/102387", " MOTOBOMBA KSB, C/ MOTOR DE 20 CV, 1780 RPM, 220/380/440 V")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=HYPERLINK("https://leilaoonline.net/lote/detalhe/102394", "180")</f>
      </c>
      <c r="B116" s="4" t="s">
        <f>=HYPERLINK("https://leilaoonline.net/lote/detalhe/102394", " FILTRO MANGA C/ 8 MANGAS")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=HYPERLINK("https://leilaoonline.net/lote/detalhe/102410", "181")</f>
      </c>
      <c r="B117" s="4" t="s">
        <f>=HYPERLINK("https://leilaoonline.net/lote/detalhe/102410", " FURADEIRA DE COLUNA VARIA C/ MOTOR 2 ROTAÇÕES (RPM 840 A 3 CV/RPM 1680 A 5 CV)")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=HYPERLINK("https://leilaoonline.net/lote/detalhe/102395", "182")</f>
      </c>
      <c r="B118" s="4" t="s">
        <f>=HYPERLINK("https://leilaoonline.net/lote/detalhe/102395", " SECADORA, CAP. 15 KG, C/ MOTOR DE 1 CV")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=HYPERLINK("https://leilaoonline.net/lote/detalhe/102392", "183")</f>
      </c>
      <c r="B119" s="4" t="s">
        <f>=HYPERLINK("https://leilaoonline.net/lote/detalhe/102392", " GUARITA EM FIBRA, DIM.: 1X1X2 M")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1.400,00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=HYPERLINK("https://leilaoonline.net/lote/detalhe/102406", "184")</f>
      </c>
      <c r="B120" s="4" t="s">
        <f>=HYPERLINK("https://leilaoonline.net/lote/detalhe/102406", " 2 PRENSAS C/ MOTORES DE 4 E 7,5 CV")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6.900,00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=HYPERLINK("https://leilaoonline.net/lote/detalhe/102401", "186")</f>
      </c>
      <c r="B121" s="4" t="s">
        <f>=HYPERLINK("https://leilaoonline.net/lote/detalhe/102401", " MISTURADOR")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=HYPERLINK("https://leilaoonline.net/lote/detalhe/102408", "187")</f>
      </c>
      <c r="B122" s="4" t="s">
        <f>=HYPERLINK("https://leilaoonline.net/lote/detalhe/102408", " MISTURADOR")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6.000,00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=HYPERLINK("https://leilaoonline.net/lote/detalhe/102403", "188")</f>
      </c>
      <c r="B123" s="4" t="s">
        <f>=HYPERLINK("https://leilaoonline.net/lote/detalhe/102403", " EXTRUSORA PARA PLÁSTICO PP/ PET. C/ ROSCA SOBRESSALENTE, CANHÃO E BASE")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10.000,00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=HYPERLINK("https://leilaoonline.net/lote/detalhe/102390", "189")</f>
      </c>
      <c r="B124" s="4" t="s">
        <f>=HYPERLINK("https://leilaoonline.net/lote/detalhe/102390", " PRENSA C/ UNIDADE HIDRÁULICA")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6.000,00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=HYPERLINK("https://leilaoonline.net/lote/detalhe/102425", "190")</f>
      </c>
      <c r="B125" s="4" t="s">
        <f>=HYPERLINK("https://leilaoonline.net/lote/detalhe/102425", " Lote de bombas centrífugas: 2 motores de 25 cv,  2 motores 15 cv weg e 1 bomba sem motor")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8.200,00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=HYPERLINK("https://leilaoonline.net/lote/detalhe/102405", "191")</f>
      </c>
      <c r="B126" s="4" t="s">
        <f>=HYPERLINK("https://leilaoonline.net/lote/detalhe/102405", " 4 REDUTORES")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17.000,00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=HYPERLINK("https://leilaoonline.net/lote/detalhe/102409", "192")</f>
      </c>
      <c r="B127" s="4" t="s">
        <f>=HYPERLINK("https://leilaoonline.net/lote/detalhe/102409", " 1 MOTORREDUTOR DE 30 CV, REL.: 1:100")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8.000,00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=HYPERLINK("https://leilaoonline.net/lote/detalhe/102412", "194")</f>
      </c>
      <c r="B128" s="4" t="s">
        <f>=HYPERLINK("https://leilaoonline.net/lote/detalhe/102412", " SERRA POLIKORTE, C/ MOTOR DE 5 CV")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=HYPERLINK("https://leilaoonline.net/lote/detalhe/102413", "195")</f>
      </c>
      <c r="B129" s="4" t="s">
        <f>=HYPERLINK("https://leilaoonline.net/lote/detalhe/102413", " REDUTOR, PESO APROX. 2 T")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6.000,00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=HYPERLINK("https://leilaoonline.net/lote/detalhe/102414", "198")</f>
      </c>
      <c r="B130" s="4" t="s">
        <f>=HYPERLINK("https://leilaoonline.net/lote/detalhe/102414", " Impressora HP design jep 8000s")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8.000,00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=HYPERLINK("https://leilaoonline.net/lote/detalhe/102421", "199")</f>
      </c>
      <c r="B131" s="4" t="s">
        <f>=HYPERLINK("https://leilaoonline.net/lote/detalhe/102421", " Estufa para secagem tamanho 1.900 x 800 x 1.500")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3.200,00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=HYPERLINK("https://leilaoonline.net/lote/detalhe/102463", "201")</f>
      </c>
      <c r="B132" s="4" t="s">
        <f>=HYPERLINK("https://leilaoonline.net/lote/detalhe/102463", " FURADEIRA YADOYA FY-A50")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9.100,00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=HYPERLINK("https://leilaoonline.net/lote/detalhe/102475", "205")</f>
      </c>
      <c r="B133" s="4" t="s">
        <f>=HYPERLINK("https://leilaoonline.net/lote/detalhe/102475", " BOMBA DE INCÊNDIO USADA")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=HYPERLINK("https://leilaoonline.net/lote/detalhe/102472", "208")</f>
      </c>
      <c r="B134" s="4" t="s">
        <f>=HYPERLINK("https://leilaoonline.net/lote/detalhe/102472", " PICADOR")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6.000,00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=HYPERLINK("https://leilaoonline.net/lote/detalhe/102482", "209")</f>
      </c>
      <c r="B135" s="4" t="s">
        <f>=HYPERLINK("https://leilaoonline.net/lote/detalhe/102482", " FRESADORA SANCHES BLANE")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6.400,00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=HYPERLINK("https://leilaoonline.net/lote/detalhe/102471", "210")</f>
      </c>
      <c r="B136" s="4" t="s">
        <f>=HYPERLINK("https://leilaoonline.net/lote/detalhe/102471", " SERRA HORIZONTAL ETT SSH-251")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6.400,00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=HYPERLINK("https://leilaoonline.net/lote/detalhe/102473", "211")</f>
      </c>
      <c r="B137" s="4" t="s">
        <f>=HYPERLINK("https://leilaoonline.net/lote/detalhe/102473", " EXAUSTOR C/ MOTOR WEG 40 CV")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6.400,00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=HYPERLINK("https://leilaoonline.net/lote/detalhe/102464", "212")</f>
      </c>
      <c r="B138" s="4" t="s">
        <f>=HYPERLINK("https://leilaoonline.net/lote/detalhe/102464", " GUARITA")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1.300,00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=HYPERLINK("https://leilaoonline.net/lote/detalhe/102469", "213")</f>
      </c>
      <c r="B139" s="4" t="s">
        <f>=HYPERLINK("https://leilaoonline.net/lote/detalhe/102469", " BETONEIRA; CAP. 600L; C/ MOTOR 2 CV")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1.250,00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=HYPERLINK("https://leilaoonline.net/lote/detalhe/102492", "215")</f>
      </c>
      <c r="B140" s="4" t="s">
        <f>=HYPERLINK("https://leilaoonline.net/lote/detalhe/102492", " GANCHO TIPO MOITÃO; CAP. 80T")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6.000,00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=HYPERLINK("https://leilaoonline.net/lote/detalhe/102465", "217")</f>
      </c>
      <c r="B141" s="4" t="s">
        <f>=HYPERLINK("https://leilaoonline.net/lote/detalhe/102465", " EXAUSTOR RDL-900; ANO: 2017")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4.800,00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=HYPERLINK("https://leilaoonline.net/lote/detalhe/102490", "218")</f>
      </c>
      <c r="B142" s="4" t="s">
        <f>=HYPERLINK("https://leilaoonline.net/lote/detalhe/102490", " EXAUSTOR RDL-900; ANO: 2017")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4.800,00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=HYPERLINK("https://leilaoonline.net/lote/detalhe/102466", "219")</f>
      </c>
      <c r="B143" s="4" t="s">
        <f>=HYPERLINK("https://leilaoonline.net/lote/detalhe/102466", " EXAUSTOR BERLINER LUFT GTD 560.3")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1.100,00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=HYPERLINK("https://leilaoonline.net/lote/detalhe/102498", "220")</f>
      </c>
      <c r="B144" s="4" t="s">
        <f>=HYPERLINK("https://leilaoonline.net/lote/detalhe/102498", " EXAUSTOR TECNIUM EM FIBRA C/ MOTOR ABB 20 CV")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3.900,00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=HYPERLINK("https://leilaoonline.net/lote/detalhe/102489", "221")</f>
      </c>
      <c r="B145" s="4" t="s">
        <f>=HYPERLINK("https://leilaoonline.net/lote/detalhe/102489", " TALHA ELÉTRICA; CAP. 6T")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9.100,00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=HYPERLINK("https://leilaoonline.net/lote/detalhe/102500", "222")</f>
      </c>
      <c r="B146" s="4" t="s">
        <f>=HYPERLINK("https://leilaoonline.net/lote/detalhe/102500", " ESTUFA EM INOX; DIM.: 1,8X1,5X1,5 M")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12.500,00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=HYPERLINK("https://leilaoonline.net/lote/detalhe/102497", "223")</f>
      </c>
      <c r="B147" s="4" t="s">
        <f>=HYPERLINK("https://leilaoonline.net/lote/detalhe/102497", " TANQUE MISTURADOR EM INOX., ENCAMISADO; CAP. 4000L")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17.000,00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=HYPERLINK("https://leilaoonline.net/lote/detalhe/102467", "224")</f>
      </c>
      <c r="B148" s="4" t="s">
        <f>=HYPERLINK("https://leilaoonline.net/lote/detalhe/102467", " TANQUE MISTURADOR EM INOX., ENCAMISADO; CAP. 4000L")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17.000,00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=HYPERLINK("https://leilaoonline.net/lote/detalhe/102474", "225")</f>
      </c>
      <c r="B149" s="4" t="s">
        <f>=HYPERLINK("https://leilaoonline.net/lote/detalhe/102474", " VARIADOR DE VELOCIDADE MAX CONTROL C/ MOTOR WEG 75 CV")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8.000,00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=HYPERLINK("https://leilaoonline.net/lote/detalhe/102485", "227")</f>
      </c>
      <c r="B150" s="4" t="s">
        <f>=HYPERLINK("https://leilaoonline.net/lote/detalhe/102485", " APROX. 10T DE TUBOS DE AÇO CARBONO DIVERSOS (PREÇO P/ KG)")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3,50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=HYPERLINK("https://leilaoonline.net/lote/detalhe/102499", "228")</f>
      </c>
      <c r="B151" s="4" t="s">
        <f>=HYPERLINK("https://leilaoonline.net/lote/detalhe/102499", " GUILHOTINA C/ MESA DE 2M")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6.000,00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=HYPERLINK("https://leilaoonline.net/lote/detalhe/102479", "229")</f>
      </c>
      <c r="B152" s="4" t="s">
        <f>=HYPERLINK("https://leilaoonline.net/lote/detalhe/102479", " TANQUE COM BATEDOR E SERPENTINA; CAP. 1200L")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12.000,00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=HYPERLINK("https://leilaoonline.net/lote/detalhe/102495", "230")</f>
      </c>
      <c r="B153" s="4" t="s">
        <f>=HYPERLINK("https://leilaoonline.net/lote/detalhe/102495", " MÁQUINA DE PÓ")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3.800,00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=HYPERLINK("https://leilaoonline.net/lote/detalhe/102477", "231")</f>
      </c>
      <c r="B154" s="4" t="s">
        <f>=HYPERLINK("https://leilaoonline.net/lote/detalhe/102477", " EIXO PARA ESTEIRA C/ MOTORREDUTOR SEW 20 CV")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8.000,00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=HYPERLINK("https://leilaoonline.net/lote/detalhe/102484", "232")</f>
      </c>
      <c r="B155" s="4" t="s">
        <f>=HYPERLINK("https://leilaoonline.net/lote/detalhe/102484", " PAINEL COM COMPONENTES E C/ 3 INVERSORES WEG 30 CV")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17.000,00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=HYPERLINK("https://leilaoonline.net/lote/detalhe/102493", "233")</f>
      </c>
      <c r="B156" s="4" t="s">
        <f>=HYPERLINK("https://leilaoonline.net/lote/detalhe/102493", " PULMÃO EM INOX RRS")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1.250,00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=HYPERLINK("https://leilaoonline.net/lote/detalhe/102496", "238")</f>
      </c>
      <c r="B157" s="4" t="s">
        <f>=HYPERLINK("https://leilaoonline.net/lote/detalhe/102496", " LAVADORA INDUSTRIAL EM INOX C/ MOTOR WEG 7,5 CV 8 PÓLOS")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9.000,00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=HYPERLINK("https://leilaoonline.net/lote/detalhe/102470", "239")</f>
      </c>
      <c r="B158" s="4" t="s">
        <f>=HYPERLINK("https://leilaoonline.net/lote/detalhe/102470", " LAVADORA INDUSTRIAL EM INOX C/ MOTOR WEG 7,5 CV 8 PÓLOS")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9.000,00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=HYPERLINK("https://leilaoonline.net/lote/detalhe/102491", "240")</f>
      </c>
      <c r="B159" s="4" t="s">
        <f>=HYPERLINK("https://leilaoonline.net/lote/detalhe/102491", " LAVADORA INDUSTRIAL EM INOX C/ MOTOR WEG 7,5 CV 8 PÓLOS")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9.000,00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=HYPERLINK("https://leilaoonline.net/lote/detalhe/102476", "241")</f>
      </c>
      <c r="B160" s="4" t="s">
        <f>=HYPERLINK("https://leilaoonline.net/lote/detalhe/102476", " MODELADORA")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3.500,00</t>
        </is>
      </c>
      <c r="F160" s="4" t="inlineStr">
        <is>
          <t>250.00</t>
        </is>
      </c>
    </row>
    <row collapsed="false" customFormat="false" customHeight="false" hidden="false" ht="12.1" outlineLevel="0" r="161">
      <c r="A161" s="5" t="s">
        <f>=HYPERLINK("https://leilaoonline.net/lote/detalhe/102483", "242")</f>
      </c>
      <c r="B161" s="4" t="s">
        <f>=HYPERLINK("https://leilaoonline.net/lote/detalhe/102483", " BATEDEIRA INDUSTRIAL PERFECTA CURITIBA; POT. 1,5 KW; CAP. 50 L")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4.000,00</t>
        </is>
      </c>
      <c r="F161" s="4" t="inlineStr">
        <is>
          <t>250.00</t>
        </is>
      </c>
    </row>
    <row collapsed="false" customFormat="false" customHeight="false" hidden="false" ht="12.1" outlineLevel="0" r="162">
      <c r="A162" s="5" t="s">
        <f>=HYPERLINK("https://leilaoonline.net/lote/detalhe/102478", "243")</f>
      </c>
      <c r="B162" s="4" t="s">
        <f>=HYPERLINK("https://leilaoonline.net/lote/detalhe/102478", " PRENSA HIDRÁULICA; CAP. 60 T; DIM. DA MESA: 1,6X1 M")</f>
      </c>
      <c r="C162" s="4" t="inlineStr">
        <is>
          <t>Não vendido</t>
        </is>
      </c>
      <c r="D162" s="4" t="inlineStr">
        <is>
          <t>1</t>
        </is>
      </c>
      <c r="E162" s="5" t="inlineStr">
        <is>
          <t>12.200,00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=HYPERLINK("https://leilaoonline.net/lote/detalhe/102486", "244")</f>
      </c>
      <c r="B163" s="4" t="s">
        <f>=HYPERLINK("https://leilaoonline.net/lote/detalhe/102486", " PAINEL COM COMPONENTES E C/ 1 INVERSOR WEG 100 CV")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8.000,00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=HYPERLINK("https://leilaoonline.net/lote/detalhe/102481", "247")</f>
      </c>
      <c r="B164" s="4" t="s">
        <f>=HYPERLINK("https://leilaoonline.net/lote/detalhe/102481", " 3 ESTUFAS DIVERSAS")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1.100,00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=HYPERLINK("https://leilaoonline.net/lote/detalhe/102468", "249")</f>
      </c>
      <c r="B165" s="4" t="s">
        <f>=HYPERLINK("https://leilaoonline.net/lote/detalhe/102468", " REDUTOR AGMA; REL.: 1:194,6")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6.000,00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=HYPERLINK("https://leilaoonline.net/lote/detalhe/102494", "250")</f>
      </c>
      <c r="B166" s="4" t="s">
        <f>=HYPERLINK("https://leilaoonline.net/lote/detalhe/102494", " REDUTOR WÜLFEL; REL.: 1:5")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12.200,00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=HYPERLINK("https://leilaoonline.net/lote/detalhe/102488", "251")</f>
      </c>
      <c r="B167" s="4" t="s">
        <f>=HYPERLINK("https://leilaoonline.net/lote/detalhe/102488", " REDUTOR FALK; REL.: 1:38,8")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6.000,00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=HYPERLINK("https://leilaoonline.net/lote/detalhe/102480", "252")</f>
      </c>
      <c r="B168" s="4" t="s">
        <f>=HYPERLINK("https://leilaoonline.net/lote/detalhe/102480", " REDUTOR TRANSMOTÉCNICA; REL.: 1:125")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6.000,00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=HYPERLINK("https://leilaoonline.net/lote/detalhe/102487", "253")</f>
      </c>
      <c r="B169" s="4" t="s">
        <f>=HYPERLINK("https://leilaoonline.net/lote/detalhe/102487", " 2 MOTORES ELÉTRICOS WEG 60 CV 1100 RPM")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11.000,00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=HYPERLINK("https://leilaoonline.net/lote/detalhe/102368", "651")</f>
      </c>
      <c r="B170" s="4" t="s">
        <f>=HYPERLINK("https://leilaoonline.net/lote/detalhe/102368", " BOMBA DE VÁCUO OMEL C/ MOTOR ELÉTRICO 10 CV")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3.000,00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=HYPERLINK("https://leilaoonline.net/lote/detalhe/102331", "652")</f>
      </c>
      <c r="B171" s="4" t="s">
        <f>=HYPERLINK("https://leilaoonline.net/lote/detalhe/102331", " 4 PAINEIS DIVERSOS C/ COMPONENTES")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3.000,00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=HYPERLINK("https://leilaoonline.net/lote/detalhe/102335", "654")</f>
      </c>
      <c r="B172" s="4" t="s">
        <f>=HYPERLINK("https://leilaoonline.net/lote/detalhe/102335", " EXAUSTOR S/ ESPECIFICAÇÕES")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3.000,00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=HYPERLINK("https://leilaoonline.net/lote/detalhe/102369", "655")</f>
      </c>
      <c r="B173" s="4" t="s">
        <f>=HYPERLINK("https://leilaoonline.net/lote/detalhe/102369", " 2 EXAUSTORES BERNAUER (APENAS 1 COM MOTOR)")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4.100,00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=HYPERLINK("https://leilaoonline.net/lote/detalhe/102360", "658")</f>
      </c>
      <c r="B174" s="4" t="s">
        <f>=HYPERLINK("https://leilaoonline.net/lote/detalhe/102360", " EXAUSTOR MACDONALD C/ MOTOR ELÉTRICO 40 HP")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5.000,00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=HYPERLINK("https://leilaoonline.net/lote/detalhe/102347", "659")</f>
      </c>
      <c r="B175" s="4" t="s">
        <f>=HYPERLINK("https://leilaoonline.net/lote/detalhe/102347", " ESTUFA EM INOX C/ BANDEJA E 2 PORTAS")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10.400,00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=HYPERLINK("https://leilaoonline.net/lote/detalhe/102357", "661")</f>
      </c>
      <c r="B176" s="4" t="s">
        <f>=HYPERLINK("https://leilaoonline.net/lote/detalhe/102357", " 2 ESTUFAS TIPO MUFLA")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2.200,00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=HYPERLINK("https://leilaoonline.net/lote/detalhe/102365", "663")</f>
      </c>
      <c r="B177" s="4" t="s">
        <f>=HYPERLINK("https://leilaoonline.net/lote/detalhe/102365", " TÚNEL DE ENCOLHIMENTO S/ ESPECIFICAÇÕES")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13.000,00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=HYPERLINK("https://leilaoonline.net/lote/detalhe/102344", "664")</f>
      </c>
      <c r="B178" s="4" t="s">
        <f>=HYPERLINK("https://leilaoonline.net/lote/detalhe/102344", " VENTILADOR INDUSTRIAL SPARKER C/ MOTO ELÉTRICO 25 HP")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3.000,00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=HYPERLINK("https://leilaoonline.net/lote/detalhe/102358", "665")</f>
      </c>
      <c r="B179" s="4" t="s">
        <f>=HYPERLINK("https://leilaoonline.net/lote/detalhe/102358", " MOINHO DE BOLAS S/ ESPECIFICAÇÕES")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2.400,00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=HYPERLINK("https://leilaoonline.net/lote/detalhe/102343", "666")</f>
      </c>
      <c r="B180" s="4" t="s">
        <f>=HYPERLINK("https://leilaoonline.net/lote/detalhe/102343", " MOINHO DE BOLAS, CAP. 2000 KG")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19.000,00</t>
        </is>
      </c>
      <c r="F180" s="4" t="inlineStr">
        <is>
          <t>200.00</t>
        </is>
      </c>
    </row>
    <row collapsed="false" customFormat="false" customHeight="false" hidden="false" ht="12.1" outlineLevel="0" r="181">
      <c r="A181" s="5" t="s">
        <f>=HYPERLINK("https://leilaoonline.net/lote/detalhe/102370", "667")</f>
      </c>
      <c r="B181" s="4" t="s">
        <f>=HYPERLINK("https://leilaoonline.net/lote/detalhe/102370", " TORNO MECÂNICO PROMECA 400, BARRAMENTO: 1,5 M")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7.000,00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=HYPERLINK("https://leilaoonline.net/lote/detalhe/102342", "672")</f>
      </c>
      <c r="B182" s="4" t="s">
        <f>=HYPERLINK("https://leilaoonline.net/lote/detalhe/102342", " TORNO MECÂNICO IMOR, BARRAMENTO: 3 M")</f>
      </c>
      <c r="C182" s="4" t="inlineStr">
        <is>
          <t>Vendido</t>
        </is>
      </c>
      <c r="D182" s="4" t="inlineStr">
        <is>
          <t>24</t>
        </is>
      </c>
      <c r="E182" s="5" t="inlineStr">
        <is>
          <t>20.000,00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=HYPERLINK("https://leilaoonline.net/lote/detalhe/102346", "673")</f>
      </c>
      <c r="B183" s="4" t="s">
        <f>=HYPERLINK("https://leilaoonline.net/lote/detalhe/102346", " 2 COMPRESSOR DE AR WAYNE 240 PÉS, SEM MOTOR")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10.000,00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=HYPERLINK("https://leilaoonline.net/lote/detalhe/102362", "674")</f>
      </c>
      <c r="B184" s="4" t="s">
        <f>=HYPERLINK("https://leilaoonline.net/lote/detalhe/102362", " EXAUSTOR C/ MOTOR")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2.000,00</t>
        </is>
      </c>
      <c r="F184" s="4" t="inlineStr">
        <is>
          <t>200.00</t>
        </is>
      </c>
    </row>
    <row collapsed="false" customFormat="false" customHeight="false" hidden="false" ht="12.1" outlineLevel="0" r="185">
      <c r="A185" s="5" t="s">
        <f>=HYPERLINK("https://leilaoonline.net/lote/detalhe/102382", "676")</f>
      </c>
      <c r="B185" s="4" t="s">
        <f>=HYPERLINK("https://leilaoonline.net/lote/detalhe/102382", " VENTILADOR INDUSTRIAL SPARKER C/ MOTO ELÉTRICO 25 HP")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3.000,00</t>
        </is>
      </c>
      <c r="F185" s="4" t="inlineStr">
        <is>
          <t>200.00</t>
        </is>
      </c>
    </row>
    <row collapsed="false" customFormat="false" customHeight="false" hidden="false" ht="12.1" outlineLevel="0" r="186">
      <c r="A186" s="5" t="s">
        <f>=HYPERLINK("https://leilaoonline.net/lote/detalhe/102359", "677")</f>
      </c>
      <c r="B186" s="4" t="s">
        <f>=HYPERLINK("https://leilaoonline.net/lote/detalhe/102359", " AFIADORA DE FERRAMENTAS PB")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1.500,00</t>
        </is>
      </c>
      <c r="F186" s="4" t="inlineStr">
        <is>
          <t>200.00</t>
        </is>
      </c>
    </row>
    <row collapsed="false" customFormat="false" customHeight="false" hidden="false" ht="12.1" outlineLevel="0" r="187">
      <c r="A187" s="5" t="s">
        <f>=HYPERLINK("https://leilaoonline.net/lote/detalhe/102361", "679")</f>
      </c>
      <c r="B187" s="4" t="s">
        <f>=HYPERLINK("https://leilaoonline.net/lote/detalhe/102361", " EXAUSTOR S/ ESPECIFICAÇÕES")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1.600,00</t>
        </is>
      </c>
      <c r="F187" s="4" t="inlineStr">
        <is>
          <t>200.00</t>
        </is>
      </c>
    </row>
    <row collapsed="false" customFormat="false" customHeight="false" hidden="false" ht="12.1" outlineLevel="0" r="188">
      <c r="A188" s="5" t="s">
        <f>=HYPERLINK("https://leilaoonline.net/lote/detalhe/102338", "680")</f>
      </c>
      <c r="B188" s="4" t="s">
        <f>=HYPERLINK("https://leilaoonline.net/lote/detalhe/102338", " MOINHO DE FACA C/ MOTOR ELÉTRICO 10 HP")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2.000,00</t>
        </is>
      </c>
      <c r="F188" s="4" t="inlineStr">
        <is>
          <t>200.00</t>
        </is>
      </c>
    </row>
    <row collapsed="false" customFormat="false" customHeight="false" hidden="false" ht="12.1" outlineLevel="0" r="189">
      <c r="A189" s="5" t="s">
        <f>=HYPERLINK("https://leilaoonline.net/lote/detalhe/102381", "682")</f>
      </c>
      <c r="B189" s="4" t="s">
        <f>=HYPERLINK("https://leilaoonline.net/lote/detalhe/102381", " 3 EXAUSTORES SEM MOTOR")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3.000,00</t>
        </is>
      </c>
      <c r="F189" s="4" t="inlineStr">
        <is>
          <t>200.00</t>
        </is>
      </c>
    </row>
    <row collapsed="false" customFormat="false" customHeight="false" hidden="false" ht="12.1" outlineLevel="0" r="190">
      <c r="A190" s="5" t="s">
        <f>=HYPERLINK("https://leilaoonline.net/lote/detalhe/102376", "684")</f>
      </c>
      <c r="B190" s="4" t="s">
        <f>=HYPERLINK("https://leilaoonline.net/lote/detalhe/102376", " EXAUSTOR C/ MOTOR ELÉTRICO 20 HP")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2.000,00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=HYPERLINK("https://leilaoonline.net/lote/detalhe/102367", "686")</f>
      </c>
      <c r="B191" s="4" t="s">
        <f>=HYPERLINK("https://leilaoonline.net/lote/detalhe/102367", " COMPRESSOR TIPO ROOTS AERDEN GMB18, Q: 213M³/MIN., M: 230 KV")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13.000,00</t>
        </is>
      </c>
      <c r="F191" s="4" t="inlineStr">
        <is>
          <t>200.00</t>
        </is>
      </c>
    </row>
    <row collapsed="false" customFormat="false" customHeight="false" hidden="false" ht="12.1" outlineLevel="0" r="192">
      <c r="A192" s="5" t="s">
        <f>=HYPERLINK("https://leilaoonline.net/lote/detalhe/102356", "687")</f>
      </c>
      <c r="B192" s="4" t="s">
        <f>=HYPERLINK("https://leilaoonline.net/lote/detalhe/102356", " COMPRESSOR TIPO ROOTS AERDEN GMB18, Q: 213M³/MIN., M: 230 KV")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13.000,00</t>
        </is>
      </c>
      <c r="F192" s="4" t="inlineStr">
        <is>
          <t>200.00</t>
        </is>
      </c>
    </row>
    <row collapsed="false" customFormat="false" customHeight="false" hidden="false" ht="12.1" outlineLevel="0" r="193">
      <c r="A193" s="5" t="s">
        <f>=HYPERLINK("https://leilaoonline.net/lote/detalhe/102375", "688")</f>
      </c>
      <c r="B193" s="4" t="s">
        <f>=HYPERLINK("https://leilaoonline.net/lote/detalhe/102375", " EXTRUSORA DORST TIPO: V10SP, ANO: 1969")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7.000,00</t>
        </is>
      </c>
      <c r="F193" s="4" t="inlineStr">
        <is>
          <t>200.00</t>
        </is>
      </c>
    </row>
    <row collapsed="false" customFormat="false" customHeight="false" hidden="false" ht="12.1" outlineLevel="0" r="194">
      <c r="A194" s="5" t="s">
        <f>=HYPERLINK("https://leilaoonline.net/lote/detalhe/102337", "689")</f>
      </c>
      <c r="B194" s="4" t="s">
        <f>=HYPERLINK("https://leilaoonline.net/lote/detalhe/102337", " 5 ESTEIRAS TRANSPORTADORAS DIVERSAS")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4.000,00</t>
        </is>
      </c>
      <c r="F194" s="4" t="inlineStr">
        <is>
          <t>200.00</t>
        </is>
      </c>
    </row>
    <row collapsed="false" customFormat="false" customHeight="false" hidden="false" ht="12.1" outlineLevel="0" r="195">
      <c r="A195" s="5" t="s">
        <f>=HYPERLINK("https://leilaoonline.net/lote/detalhe/102373", "691")</f>
      </c>
      <c r="B195" s="4" t="s">
        <f>=HYPERLINK("https://leilaoonline.net/lote/detalhe/102373", " COMPRESSOR DE AR WORTHINGTON, COM MOTOR ELÉTRICO 20 HP")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2.000,00</t>
        </is>
      </c>
      <c r="F195" s="4" t="inlineStr">
        <is>
          <t>200.00</t>
        </is>
      </c>
    </row>
    <row collapsed="false" customFormat="false" customHeight="false" hidden="false" ht="12.1" outlineLevel="0" r="196">
      <c r="A196" s="5" t="s">
        <f>=HYPERLINK("https://leilaoonline.net/lote/detalhe/102380", "692")</f>
      </c>
      <c r="B196" s="4" t="s">
        <f>=HYPERLINK("https://leilaoonline.net/lote/detalhe/102380", " EXAUSTOR C/ MOTOR ELÉTRICO 25 HP")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3.000,00</t>
        </is>
      </c>
      <c r="F196" s="4" t="inlineStr">
        <is>
          <t>200.00</t>
        </is>
      </c>
    </row>
    <row collapsed="false" customFormat="false" customHeight="false" hidden="false" ht="12.1" outlineLevel="0" r="197">
      <c r="A197" s="5" t="s">
        <f>=HYPERLINK("https://leilaoonline.net/lote/detalhe/102378", "693")</f>
      </c>
      <c r="B197" s="4" t="s">
        <f>=HYPERLINK("https://leilaoonline.net/lote/detalhe/102378", " VENTILADOR GEESP MOD. 8, COM MOTOR ELÉTRICO 20 HP")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4.000,00</t>
        </is>
      </c>
      <c r="F197" s="4" t="inlineStr">
        <is>
          <t>200.00</t>
        </is>
      </c>
    </row>
    <row collapsed="false" customFormat="false" customHeight="false" hidden="false" ht="12.1" outlineLevel="0" r="198">
      <c r="A198" s="5" t="s">
        <f>=HYPERLINK("https://leilaoonline.net/lote/detalhe/102372", "694")</f>
      </c>
      <c r="B198" s="4" t="s">
        <f>=HYPERLINK("https://leilaoonline.net/lote/detalhe/102372", " 2 EXAUSTORES (APENAS 1 COM MOTOR)")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4.000,00</t>
        </is>
      </c>
      <c r="F198" s="4" t="inlineStr">
        <is>
          <t>200.00</t>
        </is>
      </c>
    </row>
    <row collapsed="false" customFormat="false" customHeight="false" hidden="false" ht="12.1" outlineLevel="0" r="199">
      <c r="A199" s="5" t="s">
        <f>=HYPERLINK("https://leilaoonline.net/lote/detalhe/102377", "696")</f>
      </c>
      <c r="B199" s="4" t="s">
        <f>=HYPERLINK("https://leilaoonline.net/lote/detalhe/102377", " 4 PAINÉIS ELÉTRICOS DIVERSOS COM COMPONENTES")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1.500,00</t>
        </is>
      </c>
      <c r="F199" s="4" t="inlineStr">
        <is>
          <t>200.00</t>
        </is>
      </c>
    </row>
    <row collapsed="false" customFormat="false" customHeight="false" hidden="false" ht="12.1" outlineLevel="0" r="200">
      <c r="A200" s="5" t="s">
        <f>=HYPERLINK("https://leilaoonline.net/lote/detalhe/102379", "697")</f>
      </c>
      <c r="B200" s="4" t="s">
        <f>=HYPERLINK("https://leilaoonline.net/lote/detalhe/102379", " MOINHO DE BOLA HEXAGONAL COM MOTOR E REDUTOR")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4.300,00</t>
        </is>
      </c>
      <c r="F200" s="4" t="inlineStr">
        <is>
          <t>200.00</t>
        </is>
      </c>
    </row>
    <row collapsed="false" customFormat="false" customHeight="false" hidden="false" ht="12.1" outlineLevel="0" r="201">
      <c r="A201" s="5" t="s">
        <f>=HYPERLINK("https://leilaoonline.net/lote/detalhe/102374", "699")</f>
      </c>
      <c r="B201" s="4" t="s">
        <f>=HYPERLINK("https://leilaoonline.net/lote/detalhe/102374", " EXAUSTOR HIGROTEC COM MOTOR ELÉTRICO 25 HP")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3.000,00</t>
        </is>
      </c>
      <c r="F201" s="4" t="inlineStr">
        <is>
          <t>200.00</t>
        </is>
      </c>
    </row>
    <row collapsed="false" customFormat="false" customHeight="false" hidden="false" ht="12.1" outlineLevel="0" r="202">
      <c r="A202" s="5" t="s">
        <f>=HYPERLINK("https://leilaoonline.net/lote/detalhe/102384", "701")</f>
      </c>
      <c r="B202" s="4" t="s">
        <f>=HYPERLINK("https://leilaoonline.net/lote/detalhe/102384", " VARREDEIRA INDUSTRIAL ELECTROLUX")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4.000,00</t>
        </is>
      </c>
      <c r="F202" s="4" t="inlineStr">
        <is>
          <t>200.00</t>
        </is>
      </c>
    </row>
    <row collapsed="false" customFormat="false" customHeight="false" hidden="false" ht="12.1" outlineLevel="0" r="203">
      <c r="A203" s="5" t="s">
        <f>=HYPERLINK("https://leilaoonline.net/lote/detalhe/102386", "704")</f>
      </c>
      <c r="B203" s="4" t="s">
        <f>=HYPERLINK("https://leilaoonline.net/lote/detalhe/102386", "CARRO PONTE. CAPACIDADE 12 TONELADAS")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10.000,00</t>
        </is>
      </c>
      <c r="F203" s="4" t="inlineStr">
        <is>
          <t>250.00</t>
        </is>
      </c>
    </row>
    <row collapsed="false" customFormat="false" customHeight="false" hidden="false" ht="12.1" outlineLevel="0" r="204">
      <c r="A204" s="5" t="s">
        <f>=HYPERLINK("https://leilaoonline.net/lote/detalhe/102281", "1002")</f>
      </c>
      <c r="B204" s="4" t="s">
        <f>=HYPERLINK("https://leilaoonline.net/lote/detalhe/102281", " PRENSA HIDRÁULICA LUXOR LCN, CAP. 5 T")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7.000,00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=HYPERLINK("https://leilaoonline.net/lote/detalhe/102254", "1003")</f>
      </c>
      <c r="B205" s="4" t="s">
        <f>=HYPERLINK("https://leilaoonline.net/lote/detalhe/102254", " SERRA DE FITA RONEMAK AC 300, ANO: 1992")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3.800,00</t>
        </is>
      </c>
      <c r="F205" s="4" t="inlineStr">
        <is>
          <t>200.00</t>
        </is>
      </c>
    </row>
    <row collapsed="false" customFormat="false" customHeight="false" hidden="false" ht="12.1" outlineLevel="0" r="206">
      <c r="A206" s="5" t="s">
        <f>=HYPERLINK("https://leilaoonline.net/lote/detalhe/102258", "1004")</f>
      </c>
      <c r="B206" s="4" t="s">
        <f>=HYPERLINK("https://leilaoonline.net/lote/detalhe/102258", " MOINHO DE FACA S/ MOTOR")</f>
      </c>
      <c r="C206" s="4" t="inlineStr">
        <is>
          <t>Não vendido</t>
        </is>
      </c>
      <c r="D206" s="4" t="inlineStr">
        <is>
          <t>1</t>
        </is>
      </c>
      <c r="E206" s="5" t="inlineStr">
        <is>
          <t>5.000,00</t>
        </is>
      </c>
      <c r="F206" s="4" t="inlineStr">
        <is>
          <t>200.00</t>
        </is>
      </c>
    </row>
    <row collapsed="false" customFormat="false" customHeight="false" hidden="false" ht="12.1" outlineLevel="0" r="207">
      <c r="A207" s="5" t="s">
        <f>=HYPERLINK("https://leilaoonline.net/lote/detalhe/102257", "1005")</f>
      </c>
      <c r="B207" s="4" t="s">
        <f>=HYPERLINK("https://leilaoonline.net/lote/detalhe/102257", " VENTOINHA COM QUEIMADOR E MOTOR ELÉTRICO 7,5 CV")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6.000,00</t>
        </is>
      </c>
      <c r="F207" s="4" t="inlineStr">
        <is>
          <t>200.00</t>
        </is>
      </c>
    </row>
    <row collapsed="false" customFormat="false" customHeight="false" hidden="false" ht="12.1" outlineLevel="0" r="208">
      <c r="A208" s="5" t="s">
        <f>=HYPERLINK("https://leilaoonline.net/lote/detalhe/102256", "1006")</f>
      </c>
      <c r="B208" s="4" t="s">
        <f>=HYPERLINK("https://leilaoonline.net/lote/detalhe/102256", " 3 ESTEIRAS ELETROMAGNÉTICAS EM AÇO INOX")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13.000,00</t>
        </is>
      </c>
      <c r="F208" s="4" t="inlineStr">
        <is>
          <t>200.00</t>
        </is>
      </c>
    </row>
    <row collapsed="false" customFormat="false" customHeight="false" hidden="false" ht="12.1" outlineLevel="0" r="209">
      <c r="A209" s="5" t="s">
        <f>=HYPERLINK("https://leilaoonline.net/lote/detalhe/102255", "1007")</f>
      </c>
      <c r="B209" s="4" t="s">
        <f>=HYPERLINK("https://leilaoonline.net/lote/detalhe/102255", " FURADEIRA DE COLUNA YADOYA S35, COM MOTOR ELÉTRICO 15 CV")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5.000,00</t>
        </is>
      </c>
      <c r="F209" s="4" t="inlineStr">
        <is>
          <t>200.00</t>
        </is>
      </c>
    </row>
    <row collapsed="false" customFormat="false" customHeight="false" hidden="false" ht="12.1" outlineLevel="0" r="210">
      <c r="A210" s="5" t="s">
        <f>=HYPERLINK("https://leilaoonline.net/lote/detalhe/102269", "1012")</f>
      </c>
      <c r="B210" s="4" t="s">
        <f>=HYPERLINK("https://leilaoonline.net/lote/detalhe/102269", " TORNO XERVITT MBL-M72B, BARRAMENTO: 1 M")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7.000,00</t>
        </is>
      </c>
      <c r="F210" s="4" t="inlineStr">
        <is>
          <t>200.00</t>
        </is>
      </c>
    </row>
    <row collapsed="false" customFormat="false" customHeight="false" hidden="false" ht="12.1" outlineLevel="0" r="211">
      <c r="A211" s="5" t="s">
        <f>=HYPERLINK("https://leilaoonline.net/lote/detalhe/102278", "1013")</f>
      </c>
      <c r="B211" s="4" t="s">
        <f>=HYPERLINK("https://leilaoonline.net/lote/detalhe/102278", " PRENSA HIDRÁULICA MDM-300L, CAP. 300 T")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17.000,00</t>
        </is>
      </c>
      <c r="F211" s="4" t="inlineStr">
        <is>
          <t>250.00</t>
        </is>
      </c>
    </row>
    <row collapsed="false" customFormat="false" customHeight="false" hidden="false" ht="12.1" outlineLevel="0" r="212">
      <c r="A212" s="5" t="s">
        <f>=HYPERLINK("https://leilaoonline.net/lote/detalhe/102271", "1014")</f>
      </c>
      <c r="B212" s="4" t="s">
        <f>=HYPERLINK("https://leilaoonline.net/lote/detalhe/102271", " 1 REDUTOR FALK 2100Y2-B, REL. 1:9 P/ MOTOR DE 100 CV; 1 REDUTOR CESTARI HD4/14, REL. 1:29,6; 1 REDUTOR FLENDER H3SH11B, REL. 1:33 P/ MOTOR DE 150 CV")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31.000,00</t>
        </is>
      </c>
      <c r="F212" s="4" t="inlineStr">
        <is>
          <t>250.00</t>
        </is>
      </c>
    </row>
    <row collapsed="false" customFormat="false" customHeight="false" hidden="false" ht="12.1" outlineLevel="0" r="213">
      <c r="A213" s="5" t="s">
        <f>=HYPERLINK("https://leilaoonline.net/lote/detalhe/102279", "1016")</f>
      </c>
      <c r="B213" s="4" t="s">
        <f>=HYPERLINK("https://leilaoonline.net/lote/detalhe/102279", " SERRA DE FITA DOALL MOD. ML")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3.000,00</t>
        </is>
      </c>
      <c r="F213" s="4" t="inlineStr">
        <is>
          <t>200.00</t>
        </is>
      </c>
    </row>
    <row collapsed="false" customFormat="false" customHeight="false" hidden="false" ht="12.1" outlineLevel="0" r="214">
      <c r="A214" s="5" t="s">
        <f>=HYPERLINK("https://leilaoonline.net/lote/detalhe/102285", "1018")</f>
      </c>
      <c r="B214" s="4" t="s">
        <f>=HYPERLINK("https://leilaoonline.net/lote/detalhe/102285", " 2 REDUTORES TRANSMOTÉCNICA, REL. 1:18")</f>
      </c>
      <c r="C214" s="4" t="inlineStr">
        <is>
          <t>Lote retirado</t>
        </is>
      </c>
      <c r="D214" s="4" t="inlineStr">
        <is>
          <t>1</t>
        </is>
      </c>
      <c r="E214" s="5" t="inlineStr">
        <is>
          <t>7.800,00</t>
        </is>
      </c>
      <c r="F214" s="4" t="inlineStr">
        <is>
          <t>200.00</t>
        </is>
      </c>
    </row>
    <row collapsed="false" customFormat="false" customHeight="false" hidden="false" ht="12.1" outlineLevel="0" r="215">
      <c r="A215" s="5" t="s">
        <f>=HYPERLINK("https://leilaoonline.net/lote/detalhe/102266", "1022")</f>
      </c>
      <c r="B215" s="4" t="s">
        <f>=HYPERLINK("https://leilaoonline.net/lote/detalhe/102266", " MOTOR ELÉTRICO WEG 175 CV, 2 PÓLOS, 440 V")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15.000,00</t>
        </is>
      </c>
      <c r="F215" s="4" t="inlineStr">
        <is>
          <t>200.00</t>
        </is>
      </c>
    </row>
    <row collapsed="false" customFormat="false" customHeight="false" hidden="false" ht="12.1" outlineLevel="0" r="216">
      <c r="A216" s="5" t="s">
        <f>=HYPERLINK("https://leilaoonline.net/lote/detalhe/102286", "1024")</f>
      </c>
      <c r="B216" s="4" t="s">
        <f>=HYPERLINK("https://leilaoonline.net/lote/detalhe/102286", " MOTORREDUTOR SEW, REL. 1: 192, COM MOTOR ELÉTRICO 40 CV, 2 PÓLOS, 380/660 V")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8.000,00</t>
        </is>
      </c>
      <c r="F216" s="4" t="inlineStr">
        <is>
          <t>200.00</t>
        </is>
      </c>
    </row>
    <row collapsed="false" customFormat="false" customHeight="false" hidden="false" ht="12.1" outlineLevel="0" r="217">
      <c r="A217" s="5" t="s">
        <f>=HYPERLINK("https://leilaoonline.net/lote/detalhe/102277", "1025")</f>
      </c>
      <c r="B217" s="4" t="s">
        <f>=HYPERLINK("https://leilaoonline.net/lote/detalhe/102277", " 1 REDUTOR TRANSMOTÉCNICA H1310, REL. 1:800 E 1 REDUTOR S/ ESPECIFICAÇÕES")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26.000,00</t>
        </is>
      </c>
      <c r="F217" s="4" t="inlineStr">
        <is>
          <t>250.00</t>
        </is>
      </c>
    </row>
    <row collapsed="false" customFormat="false" customHeight="false" hidden="false" ht="12.1" outlineLevel="0" r="218">
      <c r="A218" s="5" t="s">
        <f>=HYPERLINK("https://leilaoonline.net/lote/detalhe/102270", "1026")</f>
      </c>
      <c r="B218" s="4" t="s">
        <f>=HYPERLINK("https://leilaoonline.net/lote/detalhe/102270", " MOTOR ELÉTRICO WEG 50 CV, 8 PÓLOS, 3 TENSÕES")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5.000,00</t>
        </is>
      </c>
      <c r="F218" s="4" t="inlineStr">
        <is>
          <t>200.00</t>
        </is>
      </c>
    </row>
    <row collapsed="false" customFormat="false" customHeight="false" hidden="false" ht="12.1" outlineLevel="0" r="219">
      <c r="A219" s="5" t="s">
        <f>=HYPERLINK("https://leilaoonline.net/lote/detalhe/102276", "1027")</f>
      </c>
      <c r="B219" s="4" t="s">
        <f>=HYPERLINK("https://leilaoonline.net/lote/detalhe/102276", " 2 COMPRESSORES RADIAIS IBRAM, COM MOTOR ELÉTRICO 7,5 CV")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4.000,00</t>
        </is>
      </c>
      <c r="F219" s="4" t="inlineStr">
        <is>
          <t>200.00</t>
        </is>
      </c>
    </row>
    <row collapsed="false" customFormat="false" customHeight="false" hidden="false" ht="12.1" outlineLevel="0" r="220">
      <c r="A220" s="5" t="s">
        <f>=HYPERLINK("https://leilaoonline.net/lote/detalhe/102283", "1029")</f>
      </c>
      <c r="B220" s="4" t="s">
        <f>=HYPERLINK("https://leilaoonline.net/lote/detalhe/102283", " 1 REDUTOR TRANSMOTÉCNICA H1213, REL. 1:20 E 1 REDUTOR S/ ESPECIFICAÇÕES")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8.000,00</t>
        </is>
      </c>
      <c r="F220" s="4" t="inlineStr">
        <is>
          <t>200.00</t>
        </is>
      </c>
    </row>
    <row collapsed="false" customFormat="false" customHeight="false" hidden="false" ht="12.1" outlineLevel="0" r="221">
      <c r="A221" s="5" t="s">
        <f>=HYPERLINK("https://leilaoonline.net/lote/detalhe/102259", "1030")</f>
      </c>
      <c r="B221" s="4" t="s">
        <f>=HYPERLINK("https://leilaoonline.net/lote/detalhe/102259", " 11 MOTORES ESTACIONÁRIOS DYNAPAC")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4.000,00</t>
        </is>
      </c>
      <c r="F221" s="4" t="inlineStr">
        <is>
          <t>200.00</t>
        </is>
      </c>
    </row>
    <row collapsed="false" customFormat="false" customHeight="false" hidden="false" ht="12.1" outlineLevel="0" r="222">
      <c r="A222" s="5" t="s">
        <f>=HYPERLINK("https://leilaoonline.net/lote/detalhe/102264", "1031")</f>
      </c>
      <c r="B222" s="4" t="s">
        <f>=HYPERLINK("https://leilaoonline.net/lote/detalhe/102264", " 2 TALHAS ELÉTRICAS, CAP. 500 KG")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5.000,00</t>
        </is>
      </c>
      <c r="F222" s="4" t="inlineStr">
        <is>
          <t>200.00</t>
        </is>
      </c>
    </row>
    <row collapsed="false" customFormat="false" customHeight="false" hidden="false" ht="12.1" outlineLevel="0" r="223">
      <c r="A223" s="5" t="s">
        <f>=HYPERLINK("https://leilaoonline.net/lote/detalhe/102275", "1033")</f>
      </c>
      <c r="B223" s="4" t="s">
        <f>=HYPERLINK("https://leilaoonline.net/lote/detalhe/102275", " COMPRESSOR RADIAL IBRAM, COM MOTOR ELÉTRICO 10 CV, E TENSÕES")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3.000,00</t>
        </is>
      </c>
      <c r="F223" s="4" t="inlineStr">
        <is>
          <t>200.00</t>
        </is>
      </c>
    </row>
    <row collapsed="false" customFormat="false" customHeight="false" hidden="false" ht="12.1" outlineLevel="0" r="224">
      <c r="A224" s="5" t="s">
        <f>=HYPERLINK("https://leilaoonline.net/lote/detalhe/102260", "1035")</f>
      </c>
      <c r="B224" s="4" t="s">
        <f>=HYPERLINK("https://leilaoonline.net/lote/detalhe/102260", " 5 MOTOBOMBAS KSB DIVERSAS")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8.000,00</t>
        </is>
      </c>
      <c r="F224" s="4" t="inlineStr">
        <is>
          <t>200.00</t>
        </is>
      </c>
    </row>
    <row collapsed="false" customFormat="false" customHeight="false" hidden="false" ht="12.1" outlineLevel="0" r="225">
      <c r="A225" s="5" t="s">
        <f>=HYPERLINK("https://leilaoonline.net/lote/detalhe/102273", "1036")</f>
      </c>
      <c r="B225" s="4" t="s">
        <f>=HYPERLINK("https://leilaoonline.net/lote/detalhe/102273", " 2 MOTOVIBRADORES VIMOT DE 1 HP, 6 PÓLOS E 1 MOTOVIBRADOR MARTIN DE 10 CV, 6 PÓLOS")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7.800,00</t>
        </is>
      </c>
      <c r="F225" s="4" t="inlineStr">
        <is>
          <t>200.00</t>
        </is>
      </c>
    </row>
    <row collapsed="false" customFormat="false" customHeight="false" hidden="false" ht="12.1" outlineLevel="0" r="226">
      <c r="A226" s="5" t="s">
        <f>=HYPERLINK("https://leilaoonline.net/lote/detalhe/102280", "1037")</f>
      </c>
      <c r="B226" s="4" t="s">
        <f>=HYPERLINK("https://leilaoonline.net/lote/detalhe/102280", " REDUTOR, REL. 1:7 P/ MOTOR DE APROX. 300 CV")</f>
      </c>
      <c r="C226" s="4" t="inlineStr">
        <is>
          <t>Não vendido</t>
        </is>
      </c>
      <c r="D226" s="4" t="inlineStr">
        <is>
          <t>1</t>
        </is>
      </c>
      <c r="E226" s="5" t="inlineStr">
        <is>
          <t>17.000,00</t>
        </is>
      </c>
      <c r="F226" s="4" t="inlineStr">
        <is>
          <t>250.00</t>
        </is>
      </c>
    </row>
    <row collapsed="false" customFormat="false" customHeight="false" hidden="false" ht="12.1" outlineLevel="0" r="227">
      <c r="A227" s="5" t="s">
        <f>=HYPERLINK("https://leilaoonline.net/lote/detalhe/102262", "1039")</f>
      </c>
      <c r="B227" s="4" t="s">
        <f>=HYPERLINK("https://leilaoonline.net/lote/detalhe/102262", " 4 EXAUSTORES PROJELMEC, Q:22000³/H , COM MOTOR 6 CV RPM 1150")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8.000,00</t>
        </is>
      </c>
      <c r="F227" s="4" t="inlineStr">
        <is>
          <t>200.00</t>
        </is>
      </c>
    </row>
    <row collapsed="false" customFormat="false" customHeight="false" hidden="false" ht="12.1" outlineLevel="0" r="228">
      <c r="A228" s="5" t="s">
        <f>=HYPERLINK("https://leilaoonline.net/lote/detalhe/102282", "1041")</f>
      </c>
      <c r="B228" s="4" t="s">
        <f>=HYPERLINK("https://leilaoonline.net/lote/detalhe/102282", " COMPRESSOR DE PALHETA COMPAIR C/ PULMÃO, PRES. 16 BAR, COM MOTOR ELÉTRICO 15 CV")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8.000,00</t>
        </is>
      </c>
      <c r="F228" s="4" t="inlineStr">
        <is>
          <t>100.00</t>
        </is>
      </c>
    </row>
    <row collapsed="false" customFormat="false" customHeight="false" hidden="false" ht="12.1" outlineLevel="0" r="229">
      <c r="A229" s="5" t="s">
        <f>=HYPERLINK("https://leilaoonline.net/lote/detalhe/102265", "1042")</f>
      </c>
      <c r="B229" s="4" t="s">
        <f>=HYPERLINK("https://leilaoonline.net/lote/detalhe/102265", " 1 REDUTOR CESTARI, REL. 1:44 P/ MOTOR DE APROX. 200 CV E 1 REDUTOR TRANSMOTÉCNICA H1217, REL. 1:12 P/ MOTOR DE APROX. 150 CV")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26.000,00</t>
        </is>
      </c>
      <c r="F229" s="4" t="inlineStr">
        <is>
          <t>250.00</t>
        </is>
      </c>
    </row>
    <row collapsed="false" customFormat="false" customHeight="false" hidden="false" ht="12.1" outlineLevel="0" r="230">
      <c r="A230" s="5" t="s">
        <f>=HYPERLINK("https://leilaoonline.net/lote/detalhe/102284", "1045")</f>
      </c>
      <c r="B230" s="4" t="s">
        <f>=HYPERLINK("https://leilaoonline.net/lote/detalhe/102284", " ESTEIRA SANFONADA C/ RODÍZIOS, 3 M DE COMPRIMENTO (FECHADA)")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5.000,00</t>
        </is>
      </c>
      <c r="F230" s="4" t="inlineStr">
        <is>
          <t>200.00</t>
        </is>
      </c>
    </row>
    <row collapsed="false" customFormat="false" customHeight="false" hidden="false" ht="12.1" outlineLevel="0" r="231">
      <c r="A231" s="5" t="s">
        <f>=HYPERLINK("https://leilaoonline.net/lote/detalhe/102272", "1046")</f>
      </c>
      <c r="B231" s="4" t="s">
        <f>=HYPERLINK("https://leilaoonline.net/lote/detalhe/102272", " 2 EXAUSTORES C/ MOTOR ELÉTRICO 10 CV E 2 EXAUSTORES C/ MOTOR ELÉTRICO 5 CV")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10.000,00</t>
        </is>
      </c>
      <c r="F231" s="4" t="inlineStr">
        <is>
          <t>200.00</t>
        </is>
      </c>
    </row>
    <row collapsed="false" customFormat="false" customHeight="false" hidden="false" ht="12.1" outlineLevel="0" r="232">
      <c r="A232" s="5" t="s">
        <f>=HYPERLINK("https://leilaoonline.net/lote/detalhe/102267", "1048")</f>
      </c>
      <c r="B232" s="4" t="s">
        <f>=HYPERLINK("https://leilaoonline.net/lote/detalhe/102267", " MOTOREDUTOR SEW, REL. 1:35 POT. APROX. 50 CV (EIXO FRONTAL)")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13.000,00</t>
        </is>
      </c>
      <c r="F232" s="4" t="inlineStr">
        <is>
          <t>200.00</t>
        </is>
      </c>
    </row>
    <row collapsed="false" customFormat="false" customHeight="false" hidden="false" ht="12.1" outlineLevel="0" r="233">
      <c r="A233" s="5" t="s">
        <f>=HYPERLINK("https://leilaoonline.net/lote/detalhe/102261", "1051")</f>
      </c>
      <c r="B233" s="4" t="s">
        <f>=HYPERLINK("https://leilaoonline.net/lote/detalhe/102261", " 4 BOMBAS KSB DIVERSAS")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7.000,00</t>
        </is>
      </c>
      <c r="F233" s="4" t="inlineStr">
        <is>
          <t>200.00</t>
        </is>
      </c>
    </row>
    <row collapsed="false" customFormat="false" customHeight="false" hidden="false" ht="12.1" outlineLevel="0" r="234">
      <c r="A234" s="5" t="s">
        <f>=HYPERLINK("https://leilaoonline.net/lote/detalhe/102274", "1052")</f>
      </c>
      <c r="B234" s="4" t="s">
        <f>=HYPERLINK("https://leilaoonline.net/lote/detalhe/102274", " FURADEIRA DE COLUNA KONE RN-38, ANO: 1988")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6.000,00</t>
        </is>
      </c>
      <c r="F234" s="4" t="inlineStr">
        <is>
          <t>200.00</t>
        </is>
      </c>
    </row>
    <row collapsed="false" customFormat="false" customHeight="false" hidden="false" ht="12.1" outlineLevel="0" r="235">
      <c r="A235" s="5" t="s">
        <f>=HYPERLINK("https://leilaoonline.net/lote/detalhe/102291", "1055")</f>
      </c>
      <c r="B235" s="4" t="s">
        <f>=HYPERLINK("https://leilaoonline.net/lote/detalhe/102291", " 4 PAINÉIS S/ COMPONENTES DIVERSOS")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4.000,00</t>
        </is>
      </c>
      <c r="F235" s="4" t="inlineStr">
        <is>
          <t>200.00</t>
        </is>
      </c>
    </row>
    <row collapsed="false" customFormat="false" customHeight="false" hidden="false" ht="12.1" outlineLevel="0" r="236">
      <c r="A236" s="5" t="s">
        <f>=HYPERLINK("https://leilaoonline.net/lote/detalhe/102290", "1057")</f>
      </c>
      <c r="B236" s="4" t="s">
        <f>=HYPERLINK("https://leilaoonline.net/lote/detalhe/102290", " CENTRÍFUGA EM AÇO INOX DIÂM. 1,8 M E ALTURA 1 M")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13.000,00</t>
        </is>
      </c>
      <c r="F236" s="4" t="inlineStr">
        <is>
          <t>200.00</t>
        </is>
      </c>
    </row>
    <row collapsed="false" customFormat="false" customHeight="false" hidden="false" ht="12.1" outlineLevel="0" r="237">
      <c r="A237" s="5" t="s">
        <f>=HYPERLINK("https://leilaoonline.net/lote/detalhe/102297", "1059")</f>
      </c>
      <c r="B237" s="4" t="s">
        <f>=HYPERLINK("https://leilaoonline.net/lote/detalhe/102297", " TORNO MECÂNICO IMOR HBX, BARRAMENTO: 1,5 M")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7.000,00</t>
        </is>
      </c>
      <c r="F237" s="4" t="inlineStr">
        <is>
          <t>200.00</t>
        </is>
      </c>
    </row>
    <row collapsed="false" customFormat="false" customHeight="false" hidden="false" ht="12.1" outlineLevel="0" r="238">
      <c r="A238" s="5" t="s">
        <f>=HYPERLINK("https://leilaoonline.net/lote/detalhe/102263", "1060")</f>
      </c>
      <c r="B238" s="4" t="s">
        <f>=HYPERLINK("https://leilaoonline.net/lote/detalhe/102263", " ESTUFA MARVI POT. 1000 W")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4.000,00</t>
        </is>
      </c>
      <c r="F238" s="4" t="inlineStr">
        <is>
          <t>200.00</t>
        </is>
      </c>
    </row>
    <row collapsed="false" customFormat="false" customHeight="false" hidden="false" ht="12.1" outlineLevel="0" r="239">
      <c r="A239" s="5" t="s">
        <f>=HYPERLINK("https://leilaoonline.net/lote/detalhe/102287", "1061")</f>
      </c>
      <c r="B239" s="4" t="s">
        <f>=HYPERLINK("https://leilaoonline.net/lote/detalhe/102287", " ALIMENTADOR VIBRATÓRIO C/ MOTOR ELÉTRICO 2 CV")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13.000,00</t>
        </is>
      </c>
      <c r="F239" s="4" t="inlineStr">
        <is>
          <t>200.00</t>
        </is>
      </c>
    </row>
    <row collapsed="false" customFormat="false" customHeight="false" hidden="false" ht="12.1" outlineLevel="0" r="240">
      <c r="A240" s="5" t="s">
        <f>=HYPERLINK("https://leilaoonline.net/lote/detalhe/102288", "1062")</f>
      </c>
      <c r="B240" s="4" t="s">
        <f>=HYPERLINK("https://leilaoonline.net/lote/detalhe/102288", " 1 FURADEIRA MELLO, 1 FURADEIRA ROCKET, 1 REBITADEIRA COLOMAN E 1 REBITADEIRA TAUMEL")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4.000,00</t>
        </is>
      </c>
      <c r="F240" s="4" t="inlineStr">
        <is>
          <t>200.00</t>
        </is>
      </c>
    </row>
    <row collapsed="false" customFormat="false" customHeight="false" hidden="false" ht="12.1" outlineLevel="0" r="241">
      <c r="A241" s="5" t="s">
        <f>=HYPERLINK("https://leilaoonline.net/lote/detalhe/102293", "1063")</f>
      </c>
      <c r="B241" s="4" t="s">
        <f>=HYPERLINK("https://leilaoonline.net/lote/detalhe/102293", " 3 UNIDADES HIDRÁULICAS VICKERS C/ MOTORES ELÉTRICOS DE 20, 10 E 10 CV")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13.000,00</t>
        </is>
      </c>
      <c r="F241" s="4" t="inlineStr">
        <is>
          <t>200.00</t>
        </is>
      </c>
    </row>
    <row collapsed="false" customFormat="false" customHeight="false" hidden="false" ht="12.1" outlineLevel="0" r="242">
      <c r="A242" s="5" t="s">
        <f>=HYPERLINK("https://leilaoonline.net/lote/detalhe/102268", "1064")</f>
      </c>
      <c r="B242" s="4" t="s">
        <f>=HYPERLINK("https://leilaoonline.net/lote/detalhe/102268", " MOTOBOMBA NET 6" C/ MOTOR ELÉTRICO 20 CV")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7.000,00</t>
        </is>
      </c>
      <c r="F242" s="4" t="inlineStr">
        <is>
          <t>200.00</t>
        </is>
      </c>
    </row>
    <row collapsed="false" customFormat="false" customHeight="false" hidden="false" ht="12.1" outlineLevel="0" r="243">
      <c r="A243" s="5" t="s">
        <f>=HYPERLINK("https://leilaoonline.net/lote/detalhe/102294", "1065")</f>
      </c>
      <c r="B243" s="4" t="s">
        <f>=HYPERLINK("https://leilaoonline.net/lote/detalhe/102294", " ESTUFA FABBER PRIMAR EM AÇO INOX DE 2 PORTAS")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8.000,00</t>
        </is>
      </c>
      <c r="F243" s="4" t="inlineStr">
        <is>
          <t>200.00</t>
        </is>
      </c>
    </row>
    <row collapsed="false" customFormat="false" customHeight="false" hidden="false" ht="12.1" outlineLevel="0" r="244">
      <c r="A244" s="5" t="s">
        <f>=HYPERLINK("https://leilaoonline.net/lote/detalhe/102292", "1066")</f>
      </c>
      <c r="B244" s="4" t="s">
        <f>=HYPERLINK("https://leilaoonline.net/lote/detalhe/102292", " 1 EXAUSTOR C/ MOTOR ELÉTRICO 40 CV E 1 EXAUSTOR C/ MOTOR ELÉTRICO 75 CV")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11.000,00</t>
        </is>
      </c>
      <c r="F244" s="4" t="inlineStr">
        <is>
          <t>200.00</t>
        </is>
      </c>
    </row>
    <row collapsed="false" customFormat="false" customHeight="false" hidden="false" ht="12.1" outlineLevel="0" r="245">
      <c r="A245" s="5" t="s">
        <f>=HYPERLINK("https://leilaoonline.net/lote/detalhe/102289", "1067")</f>
      </c>
      <c r="B245" s="4" t="s">
        <f>=HYPERLINK("https://leilaoonline.net/lote/detalhe/102289", " TALHA ELÉTRICA ATLAS, CAP. 5 T")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6.000,00</t>
        </is>
      </c>
      <c r="F245" s="4" t="inlineStr">
        <is>
          <t>200.00</t>
        </is>
      </c>
    </row>
    <row collapsed="false" customFormat="false" customHeight="false" hidden="false" ht="12.1" outlineLevel="0" r="246">
      <c r="A246" s="5" t="s">
        <f>=HYPERLINK("https://leilaoonline.net/lote/detalhe/102296", "1068")</f>
      </c>
      <c r="B246" s="4" t="s">
        <f>=HYPERLINK("https://leilaoonline.net/lote/detalhe/102296", " 4 EXAUSTORES C/ MOTOR ELÉTRICO DE 2, 2, 3 E 20 CV")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6.000,00</t>
        </is>
      </c>
      <c r="F246" s="4" t="inlineStr">
        <is>
          <t>200.00</t>
        </is>
      </c>
    </row>
    <row collapsed="false" customFormat="false" customHeight="false" hidden="false" ht="12.1" outlineLevel="0" r="247">
      <c r="A247" s="5" t="s">
        <f>=HYPERLINK("https://leilaoonline.net/lote/detalhe/102295", "1069")</f>
      </c>
      <c r="B247" s="4" t="s">
        <f>=HYPERLINK("https://leilaoonline.net/lote/detalhe/102295", " 3 EXAUSTORES SEM MOTOR E 1 COM MOTOR")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7.000,00</t>
        </is>
      </c>
      <c r="F247" s="4" t="inlineStr">
        <is>
          <t>200.00</t>
        </is>
      </c>
    </row>
    <row collapsed="false" customFormat="false" customHeight="false" hidden="false" ht="12.1" outlineLevel="0" r="248">
      <c r="A248" s="5" t="s">
        <f>=HYPERLINK("https://leilaoonline.net/lote/detalhe/102301", "1070")</f>
      </c>
      <c r="B248" s="4" t="s">
        <f>=HYPERLINK("https://leilaoonline.net/lote/detalhe/102301", " ESTEIRA TRANSPORTADORA C/ MOTORREDUTOR SEW, REL. 1:23,2, POT. 0,75 KW; COMP. 5 M")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5.000,00</t>
        </is>
      </c>
      <c r="F248" s="4" t="inlineStr">
        <is>
          <t>200.00</t>
        </is>
      </c>
    </row>
    <row collapsed="false" customFormat="false" customHeight="false" hidden="false" ht="12.1" outlineLevel="0" r="249">
      <c r="A249" s="5" t="s">
        <f>=HYPERLINK("https://leilaoonline.net/lote/detalhe/102310", "1073")</f>
      </c>
      <c r="B249" s="4" t="s">
        <f>=HYPERLINK("https://leilaoonline.net/lote/detalhe/102310", " MISTURADOR DE TINTA C/ MOTOR ELÉTRICO 60 CV, COM UNIDADE E PISTÃO HIDRÁULICO")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13.000,00</t>
        </is>
      </c>
      <c r="F249" s="4" t="inlineStr">
        <is>
          <t>200.00</t>
        </is>
      </c>
    </row>
    <row collapsed="false" customFormat="false" customHeight="false" hidden="false" ht="12.1" outlineLevel="0" r="250">
      <c r="A250" s="5" t="s">
        <f>=HYPERLINK("https://leilaoonline.net/lote/detalhe/102302", "1074")</f>
      </c>
      <c r="B250" s="4" t="s">
        <f>=HYPERLINK("https://leilaoonline.net/lote/detalhe/102302", " LAVADOR DE TANQUE INUMET")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13.000,00</t>
        </is>
      </c>
      <c r="F250" s="4" t="inlineStr">
        <is>
          <t>200.00</t>
        </is>
      </c>
    </row>
    <row collapsed="false" customFormat="false" customHeight="false" hidden="false" ht="12.1" outlineLevel="0" r="251">
      <c r="A251" s="5" t="s">
        <f>=HYPERLINK("https://leilaoonline.net/lote/detalhe/102315", "1076")</f>
      </c>
      <c r="B251" s="4" t="s">
        <f>=HYPERLINK("https://leilaoonline.net/lote/detalhe/102315", " VÁLVULA ROTATIVA CONDOR EM AÇO INOX")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13.000,00</t>
        </is>
      </c>
      <c r="F251" s="4" t="inlineStr">
        <is>
          <t>200.00</t>
        </is>
      </c>
    </row>
    <row collapsed="false" customFormat="false" customHeight="false" hidden="false" ht="12.1" outlineLevel="0" r="252">
      <c r="A252" s="5" t="s">
        <f>=HYPERLINK("https://leilaoonline.net/lote/detalhe/102304", "1077")</f>
      </c>
      <c r="B252" s="4" t="s">
        <f>=HYPERLINK("https://leilaoonline.net/lote/detalhe/102304", " 1 TESOURA ELÉTRICA FISAME UIW C/ MOTOR ELÉTRICO 7,5 HP E 1 TESOURA ELÉTRICA FISAME S/ ESPECIFICAÇÕES")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13.000,00</t>
        </is>
      </c>
      <c r="F252" s="4" t="inlineStr">
        <is>
          <t>200.00</t>
        </is>
      </c>
    </row>
    <row collapsed="false" customFormat="false" customHeight="false" hidden="false" ht="12.1" outlineLevel="0" r="253">
      <c r="A253" s="5" t="s">
        <f>=HYPERLINK("https://leilaoonline.net/lote/detalhe/102366", "1078")</f>
      </c>
      <c r="B253" s="4" t="s">
        <f>=HYPERLINK("https://leilaoonline.net/lote/detalhe/102366", " REDUTOR, REL. 1:60 P/ MOTOR DE 20 CV")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8.000,00</t>
        </is>
      </c>
      <c r="F253" s="4" t="inlineStr">
        <is>
          <t>200.00</t>
        </is>
      </c>
    </row>
    <row collapsed="false" customFormat="false" customHeight="false" hidden="false" ht="12.1" outlineLevel="0" r="254">
      <c r="A254" s="5" t="s">
        <f>=HYPERLINK("https://leilaoonline.net/lote/detalhe/102300", "1079")</f>
      </c>
      <c r="B254" s="4" t="s">
        <f>=HYPERLINK("https://leilaoonline.net/lote/detalhe/102300", " REDUTOR CESTARI, REL. 1:14 P/ MOTOR DE APROX. 300 CV")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20.000,00</t>
        </is>
      </c>
      <c r="F254" s="4" t="inlineStr">
        <is>
          <t>250.00</t>
        </is>
      </c>
    </row>
    <row collapsed="false" customFormat="false" customHeight="false" hidden="false" ht="12.1" outlineLevel="0" r="255">
      <c r="A255" s="5" t="s">
        <f>=HYPERLINK("https://leilaoonline.net/lote/detalhe/102348", "1080")</f>
      </c>
      <c r="B255" s="4" t="s">
        <f>=HYPERLINK("https://leilaoonline.net/lote/detalhe/102348", " EXAUSTOR PROJELMEC")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7.000,00</t>
        </is>
      </c>
      <c r="F255" s="4" t="inlineStr">
        <is>
          <t>200.00</t>
        </is>
      </c>
    </row>
    <row collapsed="false" customFormat="false" customHeight="false" hidden="false" ht="12.1" outlineLevel="0" r="256">
      <c r="A256" s="5" t="s">
        <f>=HYPERLINK("https://leilaoonline.net/lote/detalhe/102385", "1081")</f>
      </c>
      <c r="B256" s="4" t="s">
        <f>=HYPERLINK("https://leilaoonline.net/lote/detalhe/102385", " 3 ESTEIRAS EM AÇO INOX")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13.500,00</t>
        </is>
      </c>
      <c r="F256" s="4" t="inlineStr">
        <is>
          <t>200.00</t>
        </is>
      </c>
    </row>
    <row collapsed="false" customFormat="false" customHeight="false" hidden="false" ht="12.1" outlineLevel="0" r="257">
      <c r="A257" s="5" t="s">
        <f>=HYPERLINK("https://leilaoonline.net/lote/detalhe/102326", "1082")</f>
      </c>
      <c r="B257" s="4" t="s">
        <f>=HYPERLINK("https://leilaoonline.net/lote/detalhe/102326", " 1 GUILHOTINA PEXTO F3354")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10.000,00</t>
        </is>
      </c>
      <c r="F257" s="4" t="inlineStr">
        <is>
          <t>200.00</t>
        </is>
      </c>
    </row>
    <row collapsed="false" customFormat="false" customHeight="false" hidden="false" ht="12.1" outlineLevel="0" r="258">
      <c r="A258" s="5" t="s">
        <f>=HYPERLINK("https://leilaoonline.net/lote/detalhe/102308", "1085")</f>
      </c>
      <c r="B258" s="4" t="s">
        <f>=HYPERLINK("https://leilaoonline.net/lote/detalhe/102308", " EXAUSTOR COM MOTOR ELÉTRICO 25 CV")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4.000,00</t>
        </is>
      </c>
      <c r="F258" s="4" t="inlineStr">
        <is>
          <t>200.00</t>
        </is>
      </c>
    </row>
    <row collapsed="false" customFormat="false" customHeight="false" hidden="false" ht="12.1" outlineLevel="0" r="259">
      <c r="A259" s="5" t="s">
        <f>=HYPERLINK("https://leilaoonline.net/lote/detalhe/102311", "1086")</f>
      </c>
      <c r="B259" s="4" t="s">
        <f>=HYPERLINK("https://leilaoonline.net/lote/detalhe/102311", " 2 REDUTORES, REL. 1:21 P/ MOTOR DE APROX. 75 CV")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17.000,00</t>
        </is>
      </c>
      <c r="F259" s="4" t="inlineStr">
        <is>
          <t>250.00</t>
        </is>
      </c>
    </row>
    <row collapsed="false" customFormat="false" customHeight="false" hidden="false" ht="12.1" outlineLevel="0" r="260">
      <c r="A260" s="5" t="s">
        <f>=HYPERLINK("https://leilaoonline.net/lote/detalhe/102314", "1087")</f>
      </c>
      <c r="B260" s="4" t="s">
        <f>=HYPERLINK("https://leilaoonline.net/lote/detalhe/102314", " CALHA VIBRATÓRIA, DIM. 2X0,9 M")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8.000,00</t>
        </is>
      </c>
      <c r="F260" s="4" t="inlineStr">
        <is>
          <t>200.00</t>
        </is>
      </c>
    </row>
    <row collapsed="false" customFormat="false" customHeight="false" hidden="false" ht="12.1" outlineLevel="0" r="261">
      <c r="A261" s="5" t="s">
        <f>=HYPERLINK("https://leilaoonline.net/lote/detalhe/102299", "1088")</f>
      </c>
      <c r="B261" s="4" t="s">
        <f>=HYPERLINK("https://leilaoonline.net/lote/detalhe/102299", " CALHA VIBRATÓRIA, DIM. 3X0,9 M")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10.000,00</t>
        </is>
      </c>
      <c r="F261" s="4" t="inlineStr">
        <is>
          <t>200.00</t>
        </is>
      </c>
    </row>
    <row collapsed="false" customFormat="false" customHeight="false" hidden="false" ht="12.1" outlineLevel="0" r="262">
      <c r="A262" s="5" t="s">
        <f>=HYPERLINK("https://leilaoonline.net/lote/detalhe/102298", "1089")</f>
      </c>
      <c r="B262" s="4" t="s">
        <f>=HYPERLINK("https://leilaoonline.net/lote/detalhe/102298", " LAVADORA DE PEÇAS EM AÇO INOX, DIM. 1,3X0,85 M")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5.000,00</t>
        </is>
      </c>
      <c r="F262" s="4" t="inlineStr">
        <is>
          <t>200.00</t>
        </is>
      </c>
    </row>
    <row collapsed="false" customFormat="false" customHeight="false" hidden="false" ht="12.1" outlineLevel="0" r="263">
      <c r="A263" s="5" t="s">
        <f>=HYPERLINK("https://leilaoonline.net/lote/detalhe/102313", "1090")</f>
      </c>
      <c r="B263" s="4" t="s">
        <f>=HYPERLINK("https://leilaoonline.net/lote/detalhe/102313", " ESTEIRA TRANSPORTADORA DE CAVACO COM MOTORREDUTOR, COMP. 4 M")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6.000,00</t>
        </is>
      </c>
      <c r="F263" s="4" t="inlineStr">
        <is>
          <t>200.00</t>
        </is>
      </c>
    </row>
    <row collapsed="false" customFormat="false" customHeight="false" hidden="false" ht="12.1" outlineLevel="0" r="264">
      <c r="A264" s="5" t="s">
        <f>=HYPERLINK("https://leilaoonline.net/lote/detalhe/102305", "1091")</f>
      </c>
      <c r="B264" s="4" t="s">
        <f>=HYPERLINK("https://leilaoonline.net/lote/detalhe/102305", " 5 EXAUSTORES AR BRASIL COM MOTOR ELÉTRICO 25 CV")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21.500,00</t>
        </is>
      </c>
      <c r="F264" s="4" t="inlineStr">
        <is>
          <t>250.00</t>
        </is>
      </c>
    </row>
    <row collapsed="false" customFormat="false" customHeight="false" hidden="false" ht="12.1" outlineLevel="0" r="265">
      <c r="A265" s="5" t="s">
        <f>=HYPERLINK("https://leilaoonline.net/lote/detalhe/102341", "1093")</f>
      </c>
      <c r="B265" s="4" t="s">
        <f>=HYPERLINK("https://leilaoonline.net/lote/detalhe/102341", " MOTOBOMBA OMEL EM INOX, COM MOTOR ELÉTRICO 40 CV")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9.800,00</t>
        </is>
      </c>
      <c r="F265" s="4" t="inlineStr">
        <is>
          <t>200.00</t>
        </is>
      </c>
    </row>
    <row collapsed="false" customFormat="false" customHeight="false" hidden="false" ht="12.1" outlineLevel="0" r="266">
      <c r="A266" s="5" t="s">
        <f>=HYPERLINK("https://leilaoonline.net/lote/detalhe/102306", "1094")</f>
      </c>
      <c r="B266" s="4" t="s">
        <f>=HYPERLINK("https://leilaoonline.net/lote/detalhe/102306", " TORRE DE RESFRIAMENTO S/ ESPECIFICAÇÕES")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2.000,00</t>
        </is>
      </c>
      <c r="F266" s="4" t="inlineStr">
        <is>
          <t>200.00</t>
        </is>
      </c>
    </row>
    <row collapsed="false" customFormat="false" customHeight="false" hidden="false" ht="12.1" outlineLevel="0" r="267">
      <c r="A267" s="5" t="s">
        <f>=HYPERLINK("https://leilaoonline.net/lote/detalhe/102354", "1095")</f>
      </c>
      <c r="B267" s="4" t="s">
        <f>=HYPERLINK("https://leilaoonline.net/lote/detalhe/102354", " PERFURADORA, CAP. 6 M")</f>
      </c>
      <c r="C267" s="4" t="inlineStr">
        <is>
          <t>Não vendido</t>
        </is>
      </c>
      <c r="D267" s="4" t="inlineStr">
        <is>
          <t>0</t>
        </is>
      </c>
      <c r="E267" s="5" t="inlineStr">
        <is>
          <t>11.500,00</t>
        </is>
      </c>
      <c r="F267" s="4" t="inlineStr">
        <is>
          <t>200.00</t>
        </is>
      </c>
    </row>
    <row collapsed="false" customFormat="false" customHeight="false" hidden="false" ht="12.1" outlineLevel="0" r="268">
      <c r="A268" s="5" t="s">
        <f>=HYPERLINK("https://leilaoonline.net/lote/detalhe/102318", "1096")</f>
      </c>
      <c r="B268" s="4" t="s">
        <f>=HYPERLINK("https://leilaoonline.net/lote/detalhe/102318", " 2 TANQUES EM AÇO CARBONO, DIÂM. 1,2 M E ALTURA 1 M")</f>
      </c>
      <c r="C268" s="4" t="inlineStr">
        <is>
          <t>Não vendido</t>
        </is>
      </c>
      <c r="D268" s="4" t="inlineStr">
        <is>
          <t>0</t>
        </is>
      </c>
      <c r="E268" s="5" t="inlineStr">
        <is>
          <t>2.000,00</t>
        </is>
      </c>
      <c r="F268" s="4" t="inlineStr">
        <is>
          <t>200.00</t>
        </is>
      </c>
    </row>
    <row collapsed="false" customFormat="false" customHeight="false" hidden="false" ht="12.1" outlineLevel="0" r="269">
      <c r="A269" s="5" t="s">
        <f>=HYPERLINK("https://leilaoonline.net/lote/detalhe/102303", "1097")</f>
      </c>
      <c r="B269" s="4" t="s">
        <f>=HYPERLINK("https://leilaoonline.net/lote/detalhe/102303", " APROX. 35 ROSCAS TRANPORTADORAS DIVERSAS")</f>
      </c>
      <c r="C269" s="4" t="inlineStr">
        <is>
          <t>Não vendido</t>
        </is>
      </c>
      <c r="D269" s="4" t="inlineStr">
        <is>
          <t>0</t>
        </is>
      </c>
      <c r="E269" s="5" t="inlineStr">
        <is>
          <t>30.500,00</t>
        </is>
      </c>
      <c r="F269" s="4" t="inlineStr">
        <is>
          <t>250.00</t>
        </is>
      </c>
    </row>
    <row collapsed="false" customFormat="false" customHeight="false" hidden="false" ht="12.1" outlineLevel="0" r="270">
      <c r="A270" s="5" t="s">
        <f>=HYPERLINK("https://leilaoonline.net/lote/detalhe/102509", "2101")</f>
      </c>
      <c r="B270" s="4" t="s">
        <f>=HYPERLINK("https://leilaoonline.net/lote/detalhe/102509", " BRAÇO GIRATÓRIO SAMM C/ TALHA ELÉTRICA; CAP. 300 KG")</f>
      </c>
      <c r="C270" s="4" t="inlineStr">
        <is>
          <t>Não vendido</t>
        </is>
      </c>
      <c r="D270" s="4" t="inlineStr">
        <is>
          <t>0</t>
        </is>
      </c>
      <c r="E270" s="5" t="inlineStr">
        <is>
          <t>6.500,00</t>
        </is>
      </c>
      <c r="F270" s="4" t="inlineStr">
        <is>
          <t>200.00</t>
        </is>
      </c>
    </row>
    <row collapsed="false" customFormat="false" customHeight="false" hidden="false" ht="12.1" outlineLevel="0" r="271">
      <c r="A271" s="5" t="s">
        <f>=HYPERLINK("https://leilaoonline.net/lote/detalhe/102526", "2102")</f>
      </c>
      <c r="B271" s="4" t="s">
        <f>=HYPERLINK("https://leilaoonline.net/lote/detalhe/102526", " TROCADOR DE CALOR DE PLACA")</f>
      </c>
      <c r="C271" s="4" t="inlineStr">
        <is>
          <t>Não vendido</t>
        </is>
      </c>
      <c r="D271" s="4" t="inlineStr">
        <is>
          <t>0</t>
        </is>
      </c>
      <c r="E271" s="5" t="inlineStr">
        <is>
          <t>6.500,00</t>
        </is>
      </c>
      <c r="F271" s="4" t="inlineStr">
        <is>
          <t>200.00</t>
        </is>
      </c>
    </row>
    <row collapsed="false" customFormat="false" customHeight="false" hidden="false" ht="12.1" outlineLevel="0" r="272">
      <c r="A272" s="5" t="s">
        <f>=HYPERLINK("https://leilaoonline.net/lote/detalhe/102507", "2103")</f>
      </c>
      <c r="B272" s="4" t="s">
        <f>=HYPERLINK("https://leilaoonline.net/lote/detalhe/102507", " MÁQUINA DE FRISAR C/ MOTOR WEG 2 CV")</f>
      </c>
      <c r="C272" s="4" t="inlineStr">
        <is>
          <t>Não vendido</t>
        </is>
      </c>
      <c r="D272" s="4" t="inlineStr">
        <is>
          <t>0</t>
        </is>
      </c>
      <c r="E272" s="5" t="inlineStr">
        <is>
          <t>4.500,00</t>
        </is>
      </c>
      <c r="F272" s="4" t="inlineStr">
        <is>
          <t>200.00</t>
        </is>
      </c>
    </row>
    <row collapsed="false" customFormat="false" customHeight="false" hidden="false" ht="12.1" outlineLevel="0" r="273">
      <c r="A273" s="5" t="s">
        <f>=HYPERLINK("https://leilaoonline.net/lote/detalhe/102520", "2104")</f>
      </c>
      <c r="B273" s="4" t="s">
        <f>=HYPERLINK("https://leilaoonline.net/lote/detalhe/102520", " MÁQUINA DE FRISAR C/ MOTOR WEG 1,5 CV")</f>
      </c>
      <c r="C273" s="4" t="inlineStr">
        <is>
          <t>Não vendido</t>
        </is>
      </c>
      <c r="D273" s="4" t="inlineStr">
        <is>
          <t>0</t>
        </is>
      </c>
      <c r="E273" s="5" t="inlineStr">
        <is>
          <t>4.000,00</t>
        </is>
      </c>
      <c r="F273" s="4" t="inlineStr">
        <is>
          <t>200.00</t>
        </is>
      </c>
    </row>
    <row collapsed="false" customFormat="false" customHeight="false" hidden="false" ht="12.1" outlineLevel="0" r="274">
      <c r="A274" s="5" t="s">
        <f>=HYPERLINK("https://leilaoonline.net/lote/detalhe/102522", "2105")</f>
      </c>
      <c r="B274" s="4" t="s">
        <f>=HYPERLINK("https://leilaoonline.net/lote/detalhe/102522", " PRENSA EXCÊNTRICA; CAP. 6 T")</f>
      </c>
      <c r="C274" s="4" t="inlineStr">
        <is>
          <t>Não vendido</t>
        </is>
      </c>
      <c r="D274" s="4" t="inlineStr">
        <is>
          <t>0</t>
        </is>
      </c>
      <c r="E274" s="5" t="inlineStr">
        <is>
          <t>4.000,00</t>
        </is>
      </c>
      <c r="F274" s="4" t="inlineStr">
        <is>
          <t>200.00</t>
        </is>
      </c>
    </row>
    <row collapsed="false" customFormat="false" customHeight="false" hidden="false" ht="12.1" outlineLevel="0" r="275">
      <c r="A275" s="5" t="s">
        <f>=HYPERLINK("https://leilaoonline.net/lote/detalhe/102521", "2106")</f>
      </c>
      <c r="B275" s="4" t="s">
        <f>=HYPERLINK("https://leilaoonline.net/lote/detalhe/102521", " DOBRADEIRA/CALANDRA")</f>
      </c>
      <c r="C275" s="4" t="inlineStr">
        <is>
          <t>Não vendido</t>
        </is>
      </c>
      <c r="D275" s="4" t="inlineStr">
        <is>
          <t>0</t>
        </is>
      </c>
      <c r="E275" s="5" t="inlineStr">
        <is>
          <t>4.500,00</t>
        </is>
      </c>
      <c r="F275" s="4" t="inlineStr">
        <is>
          <t>200.00</t>
        </is>
      </c>
    </row>
    <row collapsed="false" customFormat="false" customHeight="false" hidden="false" ht="12.1" outlineLevel="0" r="276">
      <c r="A276" s="5" t="s">
        <f>=HYPERLINK("https://leilaoonline.net/lote/detalhe/102513", "2107")</f>
      </c>
      <c r="B276" s="4" t="s">
        <f>=HYPERLINK("https://leilaoonline.net/lote/detalhe/102513", " DOBRADEIRA C/ GARRAS; VÃO DE 2 M")</f>
      </c>
      <c r="C276" s="4" t="inlineStr">
        <is>
          <t>Não vendido</t>
        </is>
      </c>
      <c r="D276" s="4" t="inlineStr">
        <is>
          <t>0</t>
        </is>
      </c>
      <c r="E276" s="5" t="inlineStr">
        <is>
          <t>8.500,00</t>
        </is>
      </c>
      <c r="F276" s="4" t="inlineStr">
        <is>
          <t>200.00</t>
        </is>
      </c>
    </row>
    <row collapsed="false" customFormat="false" customHeight="false" hidden="false" ht="12.1" outlineLevel="0" r="277">
      <c r="A277" s="5" t="s">
        <f>=HYPERLINK("https://leilaoonline.net/lote/detalhe/102523", "2108")</f>
      </c>
      <c r="B277" s="4" t="s">
        <f>=HYPERLINK("https://leilaoonline.net/lote/detalhe/102523", " DOBRADEIRA S/ GARRAS; VÃO DE 2 M")</f>
      </c>
      <c r="C277" s="4" t="inlineStr">
        <is>
          <t>Não vendido</t>
        </is>
      </c>
      <c r="D277" s="4" t="inlineStr">
        <is>
          <t>0</t>
        </is>
      </c>
      <c r="E277" s="5" t="inlineStr">
        <is>
          <t>6.500,00</t>
        </is>
      </c>
      <c r="F277" s="4" t="inlineStr">
        <is>
          <t>200.00</t>
        </is>
      </c>
    </row>
    <row collapsed="false" customFormat="false" customHeight="false" hidden="false" ht="12.1" outlineLevel="0" r="278">
      <c r="A278" s="5" t="s">
        <f>=HYPERLINK("https://leilaoonline.net/lote/detalhe/102511", "2109")</f>
      </c>
      <c r="B278" s="4" t="s">
        <f>=HYPERLINK("https://leilaoonline.net/lote/detalhe/102511", " SERRA DE FITA RONEMAK MOD. 3/4")</f>
      </c>
      <c r="C278" s="4" t="inlineStr">
        <is>
          <t>Não vendido</t>
        </is>
      </c>
      <c r="D278" s="4" t="inlineStr">
        <is>
          <t>0</t>
        </is>
      </c>
      <c r="E278" s="5" t="inlineStr">
        <is>
          <t>10.000,00</t>
        </is>
      </c>
      <c r="F278" s="4" t="inlineStr">
        <is>
          <t>200.00</t>
        </is>
      </c>
    </row>
    <row collapsed="false" customFormat="false" customHeight="false" hidden="false" ht="12.1" outlineLevel="0" r="279">
      <c r="A279" s="5" t="s">
        <f>=HYPERLINK("https://leilaoonline.net/lote/detalhe/102517", "2110")</f>
      </c>
      <c r="B279" s="4" t="s">
        <f>=HYPERLINK("https://leilaoonline.net/lote/detalhe/102517", " VENTILADOR INDUSTRIAL PROJELMEC 2 CV")</f>
      </c>
      <c r="C279" s="4" t="inlineStr">
        <is>
          <t>Não vendido</t>
        </is>
      </c>
      <c r="D279" s="4" t="inlineStr">
        <is>
          <t>0</t>
        </is>
      </c>
      <c r="E279" s="5" t="inlineStr">
        <is>
          <t>4.000,00</t>
        </is>
      </c>
      <c r="F279" s="4" t="inlineStr">
        <is>
          <t>200.00</t>
        </is>
      </c>
    </row>
    <row collapsed="false" customFormat="false" customHeight="false" hidden="false" ht="12.1" outlineLevel="0" r="280">
      <c r="A280" s="5" t="s">
        <f>=HYPERLINK("https://leilaoonline.net/lote/detalhe/102508", "2111")</f>
      </c>
      <c r="B280" s="4" t="s">
        <f>=HYPERLINK("https://leilaoonline.net/lote/detalhe/102508", " TACHO TIPO CADINHO")</f>
      </c>
      <c r="C280" s="4" t="inlineStr">
        <is>
          <t>Não vendido</t>
        </is>
      </c>
      <c r="D280" s="4" t="inlineStr">
        <is>
          <t>0</t>
        </is>
      </c>
      <c r="E280" s="5" t="inlineStr">
        <is>
          <t>2.500,00</t>
        </is>
      </c>
      <c r="F280" s="4" t="inlineStr">
        <is>
          <t>200.00</t>
        </is>
      </c>
    </row>
    <row collapsed="false" customFormat="false" customHeight="false" hidden="false" ht="12.1" outlineLevel="0" r="281">
      <c r="A281" s="5" t="s">
        <f>=HYPERLINK("https://leilaoonline.net/lote/detalhe/102514", "2112")</f>
      </c>
      <c r="B281" s="4" t="s">
        <f>=HYPERLINK("https://leilaoonline.net/lote/detalhe/102514", " MOTORREDUTOR C/ MOTOR ELÉT. WEG 40 CV; REL.: 1:42,9")</f>
      </c>
      <c r="C281" s="4" t="inlineStr">
        <is>
          <t>Não vendido</t>
        </is>
      </c>
      <c r="D281" s="4" t="inlineStr">
        <is>
          <t>0</t>
        </is>
      </c>
      <c r="E281" s="5" t="inlineStr">
        <is>
          <t>12.500,00</t>
        </is>
      </c>
      <c r="F281" s="4" t="inlineStr">
        <is>
          <t>200.00</t>
        </is>
      </c>
    </row>
    <row collapsed="false" customFormat="false" customHeight="false" hidden="false" ht="12.1" outlineLevel="0" r="282">
      <c r="A282" s="5" t="s">
        <f>=HYPERLINK("https://leilaoonline.net/lote/detalhe/102524", "2113")</f>
      </c>
      <c r="B282" s="4" t="s">
        <f>=HYPERLINK("https://leilaoonline.net/lote/detalhe/102524", " MOTORREDUTOR C/ MOTOR ELÉT. WEG 40 CV; REL.: 1:42,9")</f>
      </c>
      <c r="C282" s="4" t="inlineStr">
        <is>
          <t>Não vendido</t>
        </is>
      </c>
      <c r="D282" s="4" t="inlineStr">
        <is>
          <t>0</t>
        </is>
      </c>
      <c r="E282" s="5" t="inlineStr">
        <is>
          <t>12.500,00</t>
        </is>
      </c>
      <c r="F282" s="4" t="inlineStr">
        <is>
          <t>200.00</t>
        </is>
      </c>
    </row>
    <row collapsed="false" customFormat="false" customHeight="false" hidden="false" ht="12.1" outlineLevel="0" r="283">
      <c r="A283" s="5" t="s">
        <f>=HYPERLINK("https://leilaoonline.net/lote/detalhe/102512", "2114")</f>
      </c>
      <c r="B283" s="4" t="s">
        <f>=HYPERLINK("https://leilaoonline.net/lote/detalhe/102512", " BOMBA DE VÁCUO CONTINENTAL C/ MOTOR ABB")</f>
      </c>
      <c r="C283" s="4" t="inlineStr">
        <is>
          <t>Não vendido</t>
        </is>
      </c>
      <c r="D283" s="4" t="inlineStr">
        <is>
          <t>0</t>
        </is>
      </c>
      <c r="E283" s="5" t="inlineStr">
        <is>
          <t>6.500,00</t>
        </is>
      </c>
      <c r="F283" s="4" t="inlineStr">
        <is>
          <t>200.00</t>
        </is>
      </c>
    </row>
    <row collapsed="false" customFormat="false" customHeight="false" hidden="false" ht="12.1" outlineLevel="0" r="284">
      <c r="A284" s="5" t="s">
        <f>=HYPERLINK("https://leilaoonline.net/lote/detalhe/102527", "2115")</f>
      </c>
      <c r="B284" s="4" t="s">
        <f>=HYPERLINK("https://leilaoonline.net/lote/detalhe/102527", " GUINCHO TIPO GIRAFA; CAP. 1T")</f>
      </c>
      <c r="C284" s="4" t="inlineStr">
        <is>
          <t>Não vendido</t>
        </is>
      </c>
      <c r="D284" s="4" t="inlineStr">
        <is>
          <t>0</t>
        </is>
      </c>
      <c r="E284" s="5" t="inlineStr">
        <is>
          <t>1.200,00</t>
        </is>
      </c>
      <c r="F284" s="4" t="inlineStr">
        <is>
          <t>200.00</t>
        </is>
      </c>
    </row>
    <row collapsed="false" customFormat="false" customHeight="false" hidden="false" ht="12.1" outlineLevel="0" r="285">
      <c r="A285" s="5" t="s">
        <f>=HYPERLINK("https://leilaoonline.net/lote/detalhe/102510", "2116")</f>
      </c>
      <c r="B285" s="4" t="s">
        <f>=HYPERLINK("https://leilaoonline.net/lote/detalhe/102510", " PRENSA TIPO "C"")</f>
      </c>
      <c r="C285" s="4" t="inlineStr">
        <is>
          <t>Não vendido</t>
        </is>
      </c>
      <c r="D285" s="4" t="inlineStr">
        <is>
          <t>0</t>
        </is>
      </c>
      <c r="E285" s="5" t="inlineStr">
        <is>
          <t>12.500,00</t>
        </is>
      </c>
      <c r="F285" s="4" t="inlineStr">
        <is>
          <t>200.00</t>
        </is>
      </c>
    </row>
    <row collapsed="false" customFormat="false" customHeight="false" hidden="false" ht="12.1" outlineLevel="0" r="286">
      <c r="A286" s="5" t="s">
        <f>=HYPERLINK("https://leilaoonline.net/lote/detalhe/102519", "2117")</f>
      </c>
      <c r="B286" s="4" t="s">
        <f>=HYPERLINK("https://leilaoonline.net/lote/detalhe/102519", " MOTORREDUTOR  ")</f>
      </c>
      <c r="C286" s="4" t="inlineStr">
        <is>
          <t>Não vendido</t>
        </is>
      </c>
      <c r="D286" s="4" t="inlineStr">
        <is>
          <t>0</t>
        </is>
      </c>
      <c r="E286" s="5" t="inlineStr">
        <is>
          <t>12.500,00</t>
        </is>
      </c>
      <c r="F286" s="4" t="inlineStr">
        <is>
          <t>200.00</t>
        </is>
      </c>
    </row>
    <row collapsed="false" customFormat="false" customHeight="false" hidden="false" ht="12.1" outlineLevel="0" r="287">
      <c r="A287" s="5" t="s">
        <f>=HYPERLINK("https://leilaoonline.net/lote/detalhe/102516", "2118")</f>
      </c>
      <c r="B287" s="4" t="s">
        <f>=HYPERLINK("https://leilaoonline.net/lote/detalhe/102516", " MOTORREDUTOR  ")</f>
      </c>
      <c r="C287" s="4" t="inlineStr">
        <is>
          <t>Não vendido</t>
        </is>
      </c>
      <c r="D287" s="4" t="inlineStr">
        <is>
          <t>0</t>
        </is>
      </c>
      <c r="E287" s="5" t="inlineStr">
        <is>
          <t>12.500,00</t>
        </is>
      </c>
      <c r="F287" s="4" t="inlineStr">
        <is>
          <t>200.00</t>
        </is>
      </c>
    </row>
    <row collapsed="false" customFormat="false" customHeight="false" hidden="false" ht="12.1" outlineLevel="0" r="288">
      <c r="A288" s="5" t="s">
        <f>=HYPERLINK("https://leilaoonline.net/lote/detalhe/102515", "2119")</f>
      </c>
      <c r="B288" s="4" t="s">
        <f>=HYPERLINK("https://leilaoonline.net/lote/detalhe/102515", " MOTORREDUTOR  ")</f>
      </c>
      <c r="C288" s="4" t="inlineStr">
        <is>
          <t>Não vendido</t>
        </is>
      </c>
      <c r="D288" s="4" t="inlineStr">
        <is>
          <t>0</t>
        </is>
      </c>
      <c r="E288" s="5" t="inlineStr">
        <is>
          <t>12.500,00</t>
        </is>
      </c>
      <c r="F288" s="4" t="inlineStr">
        <is>
          <t>200.00</t>
        </is>
      </c>
    </row>
    <row collapsed="false" customFormat="false" customHeight="false" hidden="false" ht="12.1" outlineLevel="0" r="289">
      <c r="A289" s="5" t="s">
        <f>=HYPERLINK("https://leilaoonline.net/lote/detalhe/102518", "2120")</f>
      </c>
      <c r="B289" s="4" t="s">
        <f>=HYPERLINK("https://leilaoonline.net/lote/detalhe/102518", " MOTORREDUTOR  ")</f>
      </c>
      <c r="C289" s="4" t="inlineStr">
        <is>
          <t>Não vendido</t>
        </is>
      </c>
      <c r="D289" s="4" t="inlineStr">
        <is>
          <t>0</t>
        </is>
      </c>
      <c r="E289" s="5" t="inlineStr">
        <is>
          <t>12.500,00</t>
        </is>
      </c>
      <c r="F289" s="4" t="inlineStr">
        <is>
          <t>200.00</t>
        </is>
      </c>
    </row>
    <row collapsed="false" customFormat="false" customHeight="false" hidden="false" ht="12.1" outlineLevel="0" r="290">
      <c r="A290" s="5" t="s">
        <f>=HYPERLINK("https://leilaoonline.net/lote/detalhe/102525", "2121")</f>
      </c>
      <c r="B290" s="4" t="s">
        <f>=HYPERLINK("https://leilaoonline.net/lote/detalhe/102525", " 4 BOMBAS KSB DIVERSAS")</f>
      </c>
      <c r="C290" s="4" t="inlineStr">
        <is>
          <t>Não vendido</t>
        </is>
      </c>
      <c r="D290" s="4" t="inlineStr">
        <is>
          <t>0</t>
        </is>
      </c>
      <c r="E290" s="5" t="inlineStr">
        <is>
          <t>5.500,00</t>
        </is>
      </c>
      <c r="F290" s="4" t="inlineStr">
        <is>
          <t>200.00</t>
        </is>
      </c>
    </row>
    <row collapsed="false" customFormat="false" customHeight="false" hidden="false" ht="12.1" outlineLevel="0" r="291">
      <c r="A291" s="5" t="s">
        <f>=HYPERLINK("https://leilaoonline.net/lote/detalhe/102528", "2122")</f>
      </c>
      <c r="B291" s="4" t="s">
        <f>=HYPERLINK("https://leilaoonline.net/lote/detalhe/102528", " ESTEIRA TRANSPORTADOR P/ CAVACO C/ MOTOR")</f>
      </c>
      <c r="C291" s="4" t="inlineStr">
        <is>
          <t>Não vendido</t>
        </is>
      </c>
      <c r="D291" s="4" t="inlineStr">
        <is>
          <t>0</t>
        </is>
      </c>
      <c r="E291" s="5" t="inlineStr">
        <is>
          <t>6.500,00</t>
        </is>
      </c>
      <c r="F291" s="4" t="inlineStr">
        <is>
          <t>200.00</t>
        </is>
      </c>
    </row>
    <row collapsed="false" customFormat="false" customHeight="false" hidden="false" ht="12.1" outlineLevel="0" r="292">
      <c r="A292" s="5" t="s">
        <f>=HYPERLINK("https://leilaoonline.net/lote/detalhe/102529", "2124")</f>
      </c>
      <c r="B292" s="4" t="s">
        <f>=HYPERLINK("https://leilaoonline.net/lote/detalhe/102529", " AFIADORA DE FERRAMENTAS, C/ MOTOR WEG 3 CV")</f>
      </c>
      <c r="C292" s="4" t="inlineStr">
        <is>
          <t>Não vendido</t>
        </is>
      </c>
      <c r="D292" s="4" t="inlineStr">
        <is>
          <t>0</t>
        </is>
      </c>
      <c r="E292" s="5" t="inlineStr">
        <is>
          <t>2.200,00</t>
        </is>
      </c>
      <c r="F292" s="4" t="inlineStr">
        <is>
          <t>200.00</t>
        </is>
      </c>
    </row>
    <row collapsed="false" customFormat="false" customHeight="false" hidden="false" ht="12.1" outlineLevel="0" r="293">
      <c r="A293" s="5" t="s">
        <f>=HYPERLINK("https://leilaoonline.net/lote/detalhe/102530", "2125")</f>
      </c>
      <c r="B293" s="4" t="s">
        <f>=HYPERLINK("https://leilaoonline.net/lote/detalhe/102530", " VENTILADOR INDUSTRIAL TIPO 1/14, ANO 1978")</f>
      </c>
      <c r="C293" s="4" t="inlineStr">
        <is>
          <t>Não vendido</t>
        </is>
      </c>
      <c r="D293" s="4" t="inlineStr">
        <is>
          <t>0</t>
        </is>
      </c>
      <c r="E293" s="5" t="inlineStr">
        <is>
          <t>10.000,00</t>
        </is>
      </c>
      <c r="F293" s="4" t="inlineStr">
        <is>
          <t>200.00</t>
        </is>
      </c>
    </row>
    <row collapsed="false" customFormat="false" customHeight="false" hidden="false" ht="12.1" outlineLevel="0" r="294">
      <c r="A294" s="5" t="s">
        <f>=HYPERLINK("https://leilaoonline.net/lote/detalhe/102532", "2126")</f>
      </c>
      <c r="B294" s="4" t="s">
        <f>=HYPERLINK("https://leilaoonline.net/lote/detalhe/102532", " TALHA ELÉTRICA BAUMA PT 250, CAP. 10 T, ANO: 1982")</f>
      </c>
      <c r="C294" s="4" t="inlineStr">
        <is>
          <t>Não vendido</t>
        </is>
      </c>
      <c r="D294" s="4" t="inlineStr">
        <is>
          <t>0</t>
        </is>
      </c>
      <c r="E294" s="5" t="inlineStr">
        <is>
          <t>16.500,00</t>
        </is>
      </c>
      <c r="F294" s="4" t="inlineStr">
        <is>
          <t>200.00</t>
        </is>
      </c>
    </row>
    <row collapsed="false" customFormat="false" customHeight="false" hidden="false" ht="12.1" outlineLevel="0" r="295">
      <c r="A295" s="5" t="s">
        <f>=HYPERLINK("https://leilaoonline.net/lote/detalhe/102531", "2127")</f>
      </c>
      <c r="B295" s="4" t="s">
        <f>=HYPERLINK("https://leilaoonline.net/lote/detalhe/102531", " MOINHO DE ROLO S/ MOTOR E C/ REDUTOR")</f>
      </c>
      <c r="C295" s="4" t="inlineStr">
        <is>
          <t>Não vendido</t>
        </is>
      </c>
      <c r="D295" s="4" t="inlineStr">
        <is>
          <t>0</t>
        </is>
      </c>
      <c r="E295" s="5" t="inlineStr">
        <is>
          <t>13.500,00</t>
        </is>
      </c>
      <c r="F295" s="4" t="inlineStr">
        <is>
          <t>200.00</t>
        </is>
      </c>
    </row>
    <row collapsed="false" customFormat="false" customHeight="false" hidden="false" ht="12.1" outlineLevel="0" r="296">
      <c r="A296" s="5" t="s">
        <f>=HYPERLINK("https://leilaoonline.net/lote/detalhe/102537", "2128")</f>
      </c>
      <c r="B296" s="4" t="s">
        <f>=HYPERLINK("https://leilaoonline.net/lote/detalhe/102537", " BOMBA CENTRÍFUGA EM AÇO INOX; POT. APROX. 30 CV")</f>
      </c>
      <c r="C296" s="4" t="inlineStr">
        <is>
          <t>Não vendido</t>
        </is>
      </c>
      <c r="D296" s="4" t="inlineStr">
        <is>
          <t>0</t>
        </is>
      </c>
      <c r="E296" s="5" t="inlineStr">
        <is>
          <t>7.500,00</t>
        </is>
      </c>
      <c r="F296" s="4" t="inlineStr">
        <is>
          <t>200.00</t>
        </is>
      </c>
    </row>
    <row collapsed="false" customFormat="false" customHeight="false" hidden="false" ht="12.1" outlineLevel="0" r="297">
      <c r="A297" s="5" t="s">
        <f>=HYPERLINK("https://leilaoonline.net/lote/detalhe/102538", "2129")</f>
      </c>
      <c r="B297" s="4" t="s">
        <f>=HYPERLINK("https://leilaoonline.net/lote/detalhe/102538", " MOINHO MARTELO TIGRE LE 53; C/ MOTOR ELÉT. WEG 75 CV")</f>
      </c>
      <c r="C297" s="4" t="inlineStr">
        <is>
          <t>Não vendido</t>
        </is>
      </c>
      <c r="D297" s="4" t="inlineStr">
        <is>
          <t>0</t>
        </is>
      </c>
      <c r="E297" s="5" t="inlineStr">
        <is>
          <t>32.500,00</t>
        </is>
      </c>
      <c r="F297" s="4" t="inlineStr">
        <is>
          <t>200.00</t>
        </is>
      </c>
    </row>
    <row collapsed="false" customFormat="false" customHeight="false" hidden="false" ht="12.1" outlineLevel="0" r="298">
      <c r="A298" s="5" t="s">
        <f>=HYPERLINK("https://leilaoonline.net/lote/detalhe/102535", "2130")</f>
      </c>
      <c r="B298" s="4" t="s">
        <f>=HYPERLINK("https://leilaoonline.net/lote/detalhe/102535", " CALANDRA")</f>
      </c>
      <c r="C298" s="4" t="inlineStr">
        <is>
          <t>Não vendido</t>
        </is>
      </c>
      <c r="D298" s="4" t="inlineStr">
        <is>
          <t>0</t>
        </is>
      </c>
      <c r="E298" s="5" t="inlineStr">
        <is>
          <t>2.250,00</t>
        </is>
      </c>
      <c r="F298" s="4" t="inlineStr">
        <is>
          <t>200.00</t>
        </is>
      </c>
    </row>
    <row collapsed="false" customFormat="false" customHeight="false" hidden="false" ht="12.1" outlineLevel="0" r="299">
      <c r="A299" s="5" t="s">
        <f>=HYPERLINK("https://leilaoonline.net/lote/detalhe/102536", "2132")</f>
      </c>
      <c r="B299" s="4" t="s">
        <f>=HYPERLINK("https://leilaoonline.net/lote/detalhe/102536", " GUINCHO C/ MOTORREDUTOR; POT. 15 CV")</f>
      </c>
      <c r="C299" s="4" t="inlineStr">
        <is>
          <t>Não vendido</t>
        </is>
      </c>
      <c r="D299" s="4" t="inlineStr">
        <is>
          <t>0</t>
        </is>
      </c>
      <c r="E299" s="5" t="inlineStr">
        <is>
          <t>5.500,00</t>
        </is>
      </c>
      <c r="F299" s="4" t="inlineStr">
        <is>
          <t>200.00</t>
        </is>
      </c>
    </row>
    <row collapsed="false" customFormat="false" customHeight="false" hidden="false" ht="12.1" outlineLevel="0" r="300">
      <c r="A300" s="5" t="s">
        <f>=HYPERLINK("https://leilaoonline.net/lote/detalhe/102534", "2133")</f>
      </c>
      <c r="B300" s="4" t="s">
        <f>=HYPERLINK("https://leilaoonline.net/lote/detalhe/102534", " GUINCHO C/ REDUTOR")</f>
      </c>
      <c r="C300" s="4" t="inlineStr">
        <is>
          <t>Não vendido</t>
        </is>
      </c>
      <c r="D300" s="4" t="inlineStr">
        <is>
          <t>0</t>
        </is>
      </c>
      <c r="E300" s="5" t="inlineStr">
        <is>
          <t>6.500,00</t>
        </is>
      </c>
      <c r="F300" s="4" t="inlineStr">
        <is>
          <t>200.00</t>
        </is>
      </c>
    </row>
    <row collapsed="false" customFormat="false" customHeight="false" hidden="false" ht="12.1" outlineLevel="0" r="301">
      <c r="A301" s="5" t="s">
        <f>=HYPERLINK("https://leilaoonline.net/lote/detalhe/102533", "2134")</f>
      </c>
      <c r="B301" s="4" t="s">
        <f>=HYPERLINK("https://leilaoonline.net/lote/detalhe/102533", " GUINCHO C/ REDUTOR")</f>
      </c>
      <c r="C301" s="4" t="inlineStr">
        <is>
          <t>Não vendido</t>
        </is>
      </c>
      <c r="D301" s="4" t="inlineStr">
        <is>
          <t>0</t>
        </is>
      </c>
      <c r="E301" s="5" t="inlineStr">
        <is>
          <t>6.500,00</t>
        </is>
      </c>
      <c r="F301" s="4" t="inlineStr">
        <is>
          <t>200.00</t>
        </is>
      </c>
    </row>
    <row collapsed="false" customFormat="false" customHeight="false" hidden="false" ht="12.1" outlineLevel="0" r="302">
      <c r="A302" s="5" t="s">
        <f>=HYPERLINK("https://leilaoonline.net/lote/detalhe/102539", "2136")</f>
      </c>
      <c r="B302" s="4" t="s">
        <f>=HYPERLINK("https://leilaoonline.net/lote/detalhe/102539", " UNIDADE HIDRÁULICA C/ MOTOR ELÉT. WEG 75 CV, 1775 RPM, 220/380 V")</f>
      </c>
      <c r="C302" s="4" t="inlineStr">
        <is>
          <t>Não vendido</t>
        </is>
      </c>
      <c r="D302" s="4" t="inlineStr">
        <is>
          <t>0</t>
        </is>
      </c>
      <c r="E302" s="5" t="inlineStr">
        <is>
          <t>13.500,00</t>
        </is>
      </c>
      <c r="F302" s="4" t="inlineStr">
        <is>
          <t>200.00</t>
        </is>
      </c>
    </row>
    <row collapsed="false" customFormat="false" customHeight="false" hidden="false" ht="12.1" outlineLevel="0" r="303">
      <c r="A303" s="5" t="s">
        <f>=HYPERLINK("https://leilaoonline.net/lote/detalhe/102545", "2138")</f>
      </c>
      <c r="B303" s="4" t="s">
        <f>=HYPERLINK("https://leilaoonline.net/lote/detalhe/102545", " REDUTOR TRANSMOTÉCNICA; REL.: 1:6,3")</f>
      </c>
      <c r="C303" s="4" t="inlineStr">
        <is>
          <t>Não vendido</t>
        </is>
      </c>
      <c r="D303" s="4" t="inlineStr">
        <is>
          <t>0</t>
        </is>
      </c>
      <c r="E303" s="5" t="inlineStr">
        <is>
          <t>12.500,00</t>
        </is>
      </c>
      <c r="F303" s="4" t="inlineStr">
        <is>
          <t>200.00</t>
        </is>
      </c>
    </row>
    <row collapsed="false" customFormat="false" customHeight="false" hidden="false" ht="12.1" outlineLevel="0" r="304">
      <c r="A304" s="5" t="s">
        <f>=HYPERLINK("https://leilaoonline.net/lote/detalhe/102544", "2139")</f>
      </c>
      <c r="B304" s="4" t="s">
        <f>=HYPERLINK("https://leilaoonline.net/lote/detalhe/102544", " REDUTOR TRANSMOTÉCNICA; REL.: 1:6,3")</f>
      </c>
      <c r="C304" s="4" t="inlineStr">
        <is>
          <t>Não vendido</t>
        </is>
      </c>
      <c r="D304" s="4" t="inlineStr">
        <is>
          <t>0</t>
        </is>
      </c>
      <c r="E304" s="5" t="inlineStr">
        <is>
          <t>12.500,00</t>
        </is>
      </c>
      <c r="F304" s="4" t="inlineStr">
        <is>
          <t>200.00</t>
        </is>
      </c>
    </row>
    <row collapsed="false" customFormat="false" customHeight="false" hidden="false" ht="12.1" outlineLevel="0" r="305">
      <c r="A305" s="5" t="s">
        <f>=HYPERLINK("https://leilaoonline.net/lote/detalhe/102547", "2140")</f>
      </c>
      <c r="B305" s="4" t="s">
        <f>=HYPERLINK("https://leilaoonline.net/lote/detalhe/102547", " REDUTOR TRANSMOTÉCNICA; REL.: 1:6,3")</f>
      </c>
      <c r="C305" s="4" t="inlineStr">
        <is>
          <t>Não vendido</t>
        </is>
      </c>
      <c r="D305" s="4" t="inlineStr">
        <is>
          <t>0</t>
        </is>
      </c>
      <c r="E305" s="5" t="inlineStr">
        <is>
          <t>12.500,00</t>
        </is>
      </c>
      <c r="F305" s="4" t="inlineStr">
        <is>
          <t>200.00</t>
        </is>
      </c>
    </row>
    <row collapsed="false" customFormat="false" customHeight="false" hidden="false" ht="12.1" outlineLevel="0" r="306">
      <c r="A306" s="5" t="s">
        <f>=HYPERLINK("https://leilaoonline.net/lote/detalhe/102551", "2141")</f>
      </c>
      <c r="B306" s="4" t="s">
        <f>=HYPERLINK("https://leilaoonline.net/lote/detalhe/102551", " PRENSA HIDRÁULICA EV; CAP. 20 T")</f>
      </c>
      <c r="C306" s="4" t="inlineStr">
        <is>
          <t>Não vendido</t>
        </is>
      </c>
      <c r="D306" s="4" t="inlineStr">
        <is>
          <t>0</t>
        </is>
      </c>
      <c r="E306" s="5" t="inlineStr">
        <is>
          <t>2.300,00</t>
        </is>
      </c>
      <c r="F306" s="4" t="inlineStr">
        <is>
          <t>200.00</t>
        </is>
      </c>
    </row>
    <row collapsed="false" customFormat="false" customHeight="false" hidden="false" ht="12.1" outlineLevel="0" r="307">
      <c r="A307" s="5" t="s">
        <f>=HYPERLINK("https://leilaoonline.net/lote/detalhe/102540", "2142")</f>
      </c>
      <c r="B307" s="4" t="s">
        <f>=HYPERLINK("https://leilaoonline.net/lote/detalhe/102540", " UNIIDADE HIDRÁULICA AS BREUK TIPO DPU 0040-99")</f>
      </c>
      <c r="C307" s="4" t="inlineStr">
        <is>
          <t>Não vendido</t>
        </is>
      </c>
      <c r="D307" s="4" t="inlineStr">
        <is>
          <t>0</t>
        </is>
      </c>
      <c r="E307" s="5" t="inlineStr">
        <is>
          <t>8.500,00</t>
        </is>
      </c>
      <c r="F307" s="4" t="inlineStr">
        <is>
          <t>200.00</t>
        </is>
      </c>
    </row>
    <row collapsed="false" customFormat="false" customHeight="false" hidden="false" ht="12.1" outlineLevel="0" r="308">
      <c r="A308" s="5" t="s">
        <f>=HYPERLINK("https://leilaoonline.net/lote/detalhe/102550", "2143")</f>
      </c>
      <c r="B308" s="4" t="s">
        <f>=HYPERLINK("https://leilaoonline.net/lote/detalhe/102550", " COMPACTADOR DE SOLO DYNAPAC TIPO C016; C/ MOTOR ELÉT. WEG 2 CV")</f>
      </c>
      <c r="C308" s="4" t="inlineStr">
        <is>
          <t>Não vendido</t>
        </is>
      </c>
      <c r="D308" s="4" t="inlineStr">
        <is>
          <t>0</t>
        </is>
      </c>
      <c r="E308" s="5" t="inlineStr">
        <is>
          <t>1.900,00</t>
        </is>
      </c>
      <c r="F308" s="4" t="inlineStr">
        <is>
          <t>200.00</t>
        </is>
      </c>
    </row>
    <row collapsed="false" customFormat="false" customHeight="false" hidden="false" ht="12.1" outlineLevel="0" r="309">
      <c r="A309" s="5" t="s">
        <f>=HYPERLINK("https://leilaoonline.net/lote/detalhe/102541", "2144")</f>
      </c>
      <c r="B309" s="4" t="s">
        <f>=HYPERLINK("https://leilaoonline.net/lote/detalhe/102541", " BOMBA EM AÇO INOX; C/ MOTOR ELÉT. WEG 40 CV, 4 PÓLOS, 220/380 V")</f>
      </c>
      <c r="C309" s="4" t="inlineStr">
        <is>
          <t>Não vendido</t>
        </is>
      </c>
      <c r="D309" s="4" t="inlineStr">
        <is>
          <t>0</t>
        </is>
      </c>
      <c r="E309" s="5" t="inlineStr">
        <is>
          <t>12.500,00</t>
        </is>
      </c>
      <c r="F309" s="4" t="inlineStr">
        <is>
          <t>200.00</t>
        </is>
      </c>
    </row>
    <row collapsed="false" customFormat="false" customHeight="false" hidden="false" ht="12.1" outlineLevel="0" r="310">
      <c r="A310" s="5" t="s">
        <f>=HYPERLINK("https://leilaoonline.net/lote/detalhe/102548", "2145")</f>
      </c>
      <c r="B310" s="4" t="s">
        <f>=HYPERLINK("https://leilaoonline.net/lote/detalhe/102548", " CORTADOR DE PISO À GASOLINA")</f>
      </c>
      <c r="C310" s="4" t="inlineStr">
        <is>
          <t>Não vendido</t>
        </is>
      </c>
      <c r="D310" s="4" t="inlineStr">
        <is>
          <t>0</t>
        </is>
      </c>
      <c r="E310" s="5" t="inlineStr">
        <is>
          <t>6.000,00</t>
        </is>
      </c>
      <c r="F310" s="4" t="inlineStr">
        <is>
          <t>200.00</t>
        </is>
      </c>
    </row>
    <row collapsed="false" customFormat="false" customHeight="false" hidden="false" ht="12.1" outlineLevel="0" r="311">
      <c r="A311" s="5" t="s">
        <f>=HYPERLINK("https://leilaoonline.net/lote/detalhe/102542", "2146")</f>
      </c>
      <c r="B311" s="4" t="s">
        <f>=HYPERLINK("https://leilaoonline.net/lote/detalhe/102542", " ALIMENTADOR VIBRATÓRIO EM INOX; PAINEL S/ COMPONENTES")</f>
      </c>
      <c r="C311" s="4" t="inlineStr">
        <is>
          <t>Não vendido</t>
        </is>
      </c>
      <c r="D311" s="4" t="inlineStr">
        <is>
          <t>0</t>
        </is>
      </c>
      <c r="E311" s="5" t="inlineStr">
        <is>
          <t>3.200,00</t>
        </is>
      </c>
      <c r="F311" s="4" t="inlineStr">
        <is>
          <t>200.00</t>
        </is>
      </c>
    </row>
    <row collapsed="false" customFormat="false" customHeight="false" hidden="false" ht="12.1" outlineLevel="0" r="312">
      <c r="A312" s="5" t="s">
        <f>=HYPERLINK("https://leilaoonline.net/lote/detalhe/102549", "2147")</f>
      </c>
      <c r="B312" s="4" t="s">
        <f>=HYPERLINK("https://leilaoonline.net/lote/detalhe/102549", " GUINCHO C/ MOTORREDUTOR E FREIO; C/ MOTOR ELÉT. WEG. 12,5 CV, 4 PÓLOS, 220/380/440 V")</f>
      </c>
      <c r="C312" s="4" t="inlineStr">
        <is>
          <t>Não vendido</t>
        </is>
      </c>
      <c r="D312" s="4" t="inlineStr">
        <is>
          <t>0</t>
        </is>
      </c>
      <c r="E312" s="5" t="inlineStr">
        <is>
          <t>12.500,00</t>
        </is>
      </c>
      <c r="F312" s="4" t="inlineStr">
        <is>
          <t>200.00</t>
        </is>
      </c>
    </row>
    <row collapsed="false" customFormat="false" customHeight="false" hidden="false" ht="12.1" outlineLevel="0" r="313">
      <c r="A313" s="5" t="s">
        <f>=HYPERLINK("https://leilaoonline.net/lote/detalhe/102543", "2148")</f>
      </c>
      <c r="B313" s="4" t="s">
        <f>=HYPERLINK("https://leilaoonline.net/lote/detalhe/102543", " GUINCHO C/ MOTORREDUTOR E FREIO; C/ MOTOR ELÉT. EBERLE 15 CV, 4 PÓLOS, 220/380 V")</f>
      </c>
      <c r="C313" s="4" t="inlineStr">
        <is>
          <t>Não vendido</t>
        </is>
      </c>
      <c r="D313" s="4" t="inlineStr">
        <is>
          <t>0</t>
        </is>
      </c>
      <c r="E313" s="5" t="inlineStr">
        <is>
          <t>12.500,00</t>
        </is>
      </c>
      <c r="F313" s="4" t="inlineStr">
        <is>
          <t>200.00</t>
        </is>
      </c>
    </row>
    <row collapsed="false" customFormat="false" customHeight="false" hidden="false" ht="12.1" outlineLevel="0" r="314">
      <c r="A314" s="5" t="s">
        <f>=HYPERLINK("https://leilaoonline.net/lote/detalhe/102552", "2149")</f>
      </c>
      <c r="B314" s="4" t="s">
        <f>=HYPERLINK("https://leilaoonline.net/lote/detalhe/102552", " 2 COMPRESSORES DANFOSS")</f>
      </c>
      <c r="C314" s="4" t="inlineStr">
        <is>
          <t>Não vendido</t>
        </is>
      </c>
      <c r="D314" s="4" t="inlineStr">
        <is>
          <t>0</t>
        </is>
      </c>
      <c r="E314" s="5" t="inlineStr">
        <is>
          <t>3.200,00</t>
        </is>
      </c>
      <c r="F314" s="4" t="inlineStr">
        <is>
          <t>200.00</t>
        </is>
      </c>
    </row>
    <row collapsed="false" customFormat="false" customHeight="false" hidden="false" ht="12.1" outlineLevel="0" r="315">
      <c r="A315" s="5" t="s">
        <f>=HYPERLINK("https://leilaoonline.net/lote/detalhe/102546", "2150")</f>
      </c>
      <c r="B315" s="4" t="s">
        <f>=HYPERLINK("https://leilaoonline.net/lote/detalhe/102546", " PULMÃO DE AR ATLAS COPCO; CAP. 500 L")</f>
      </c>
      <c r="C315" s="4" t="inlineStr">
        <is>
          <t>Não vendido</t>
        </is>
      </c>
      <c r="D315" s="4" t="inlineStr">
        <is>
          <t>0</t>
        </is>
      </c>
      <c r="E315" s="5" t="inlineStr">
        <is>
          <t>2.600,00</t>
        </is>
      </c>
      <c r="F315" s="4" t="inlineStr">
        <is>
          <t>200.00</t>
        </is>
      </c>
    </row>
    <row collapsed="false" customFormat="false" customHeight="false" hidden="false" ht="12.1" outlineLevel="0" r="316">
      <c r="A316" s="5" t="s">
        <f>=HYPERLINK("https://leilaoonline.net/lote/detalhe/102553", "2151")</f>
      </c>
      <c r="B316" s="4" t="s">
        <f>=HYPERLINK("https://leilaoonline.net/lote/detalhe/102553", " 4 PNEUS ARO 17")</f>
      </c>
      <c r="C316" s="4" t="inlineStr">
        <is>
          <t>Não vendido</t>
        </is>
      </c>
      <c r="D316" s="4" t="inlineStr">
        <is>
          <t>0</t>
        </is>
      </c>
      <c r="E316" s="5" t="inlineStr">
        <is>
          <t>1.200,00</t>
        </is>
      </c>
      <c r="F316" s="4" t="inlineStr">
        <is>
          <t>200.00</t>
        </is>
      </c>
    </row>
    <row collapsed="false" customFormat="false" customHeight="false" hidden="false" ht="12.1" outlineLevel="0" r="317">
      <c r="A317" s="5" t="s">
        <f>=HYPERLINK("https://leilaoonline.net/lote/detalhe/102555", "2152")</f>
      </c>
      <c r="B317" s="4" t="s">
        <f>=HYPERLINK("https://leilaoonline.net/lote/detalhe/102555", " MISTURADOR CONCRETO 100 L; C/ MOTOR ELÉT. WEG 4 CV E REDUTOR ")</f>
      </c>
      <c r="C317" s="4" t="inlineStr">
        <is>
          <t>Não vendido</t>
        </is>
      </c>
      <c r="D317" s="4" t="inlineStr">
        <is>
          <t>0</t>
        </is>
      </c>
      <c r="E317" s="5" t="inlineStr">
        <is>
          <t>3.200,00</t>
        </is>
      </c>
      <c r="F317" s="4" t="inlineStr">
        <is>
          <t>200.00</t>
        </is>
      </c>
    </row>
    <row collapsed="false" customFormat="false" customHeight="false" hidden="false" ht="12.1" outlineLevel="0" r="318">
      <c r="A318" s="5" t="s">
        <f>=HYPERLINK("https://leilaoonline.net/lote/detalhe/102554", "2153")</f>
      </c>
      <c r="B318" s="4" t="s">
        <f>=HYPERLINK("https://leilaoonline.net/lote/detalhe/102554", " ASPIRADOR DE PÓ INDUSTRIAL")</f>
      </c>
      <c r="C318" s="4" t="inlineStr">
        <is>
          <t>Não vendido</t>
        </is>
      </c>
      <c r="D318" s="4" t="inlineStr">
        <is>
          <t>0</t>
        </is>
      </c>
      <c r="E318" s="5" t="inlineStr">
        <is>
          <t>2.900,00</t>
        </is>
      </c>
      <c r="F318" s="4" t="inlineStr">
        <is>
          <t>200.00</t>
        </is>
      </c>
    </row>
    <row collapsed="false" customFormat="false" customHeight="false" hidden="false" ht="12.1" outlineLevel="0" r="319">
      <c r="A319" s="5" t="s">
        <f>=HYPERLINK("https://leilaoonline.net/lote/detalhe/102556", "2154")</f>
      </c>
      <c r="B319" s="4" t="s">
        <f>=HYPERLINK("https://leilaoonline.net/lote/detalhe/102556", " ESTUFA DE SECAMENTO EM AÇO INOX; DIM.: 2,4x1,1x2,3 M")</f>
      </c>
      <c r="C319" s="4" t="inlineStr">
        <is>
          <t>Não vendido</t>
        </is>
      </c>
      <c r="D319" s="4" t="inlineStr">
        <is>
          <t>0</t>
        </is>
      </c>
      <c r="E319" s="5" t="inlineStr">
        <is>
          <t>22.500,00</t>
        </is>
      </c>
      <c r="F319" s="4" t="inlineStr">
        <is>
          <t>200.00</t>
        </is>
      </c>
    </row>
    <row collapsed="false" customFormat="false" customHeight="false" hidden="false" ht="12.1" outlineLevel="0" r="320">
      <c r="A320" s="5" t="s">
        <f>=HYPERLINK("https://leilaoonline.net/lote/detalhe/102561", "2155")</f>
      </c>
      <c r="B320" s="4" t="s">
        <f>=HYPERLINK("https://leilaoonline.net/lote/detalhe/102561", " FILTRO-PRENSA EM AÇO INOX CUNO; COMPR.: 1,5 M")</f>
      </c>
      <c r="C320" s="4" t="inlineStr">
        <is>
          <t>Não vendido</t>
        </is>
      </c>
      <c r="D320" s="4" t="inlineStr">
        <is>
          <t>0</t>
        </is>
      </c>
      <c r="E320" s="5" t="inlineStr">
        <is>
          <t>17.500,00</t>
        </is>
      </c>
      <c r="F320" s="4" t="inlineStr">
        <is>
          <t>200.00</t>
        </is>
      </c>
    </row>
    <row collapsed="false" customFormat="false" customHeight="false" hidden="false" ht="12.1" outlineLevel="0" r="321">
      <c r="A321" s="5" t="s">
        <f>=HYPERLINK("https://leilaoonline.net/lote/detalhe/102560", "2156")</f>
      </c>
      <c r="B321" s="4" t="s">
        <f>=HYPERLINK("https://leilaoonline.net/lote/detalhe/102560", " TANQUE EM FIBRA; CAP. 5000 L")</f>
      </c>
      <c r="C321" s="4" t="inlineStr">
        <is>
          <t>Não vendido</t>
        </is>
      </c>
      <c r="D321" s="4" t="inlineStr">
        <is>
          <t>0</t>
        </is>
      </c>
      <c r="E321" s="5" t="inlineStr">
        <is>
          <t>6.500,00</t>
        </is>
      </c>
      <c r="F321" s="4" t="inlineStr">
        <is>
          <t>200.00</t>
        </is>
      </c>
    </row>
    <row collapsed="false" customFormat="false" customHeight="false" hidden="false" ht="12.1" outlineLevel="0" r="322">
      <c r="A322" s="5" t="s">
        <f>=HYPERLINK("https://leilaoonline.net/lote/detalhe/102557", "2157")</f>
      </c>
      <c r="B322" s="4" t="s">
        <f>=HYPERLINK("https://leilaoonline.net/lote/detalhe/102557", " TANQUE EM FIBRA; CAP. 1500 L")</f>
      </c>
      <c r="C322" s="4" t="inlineStr">
        <is>
          <t>Não vendido</t>
        </is>
      </c>
      <c r="D322" s="4" t="inlineStr">
        <is>
          <t>0</t>
        </is>
      </c>
      <c r="E322" s="5" t="inlineStr">
        <is>
          <t>2.200,00</t>
        </is>
      </c>
      <c r="F322" s="4" t="inlineStr">
        <is>
          <t>200.00</t>
        </is>
      </c>
    </row>
    <row collapsed="false" customFormat="false" customHeight="false" hidden="false" ht="12.1" outlineLevel="0" r="323">
      <c r="A323" s="5" t="s">
        <f>=HYPERLINK("https://leilaoonline.net/lote/detalhe/102563", "2158")</f>
      </c>
      <c r="B323" s="4" t="s">
        <f>=HYPERLINK("https://leilaoonline.net/lote/detalhe/102563", " CONTAINER EM AÇO INOX; CAP. 1500 L")</f>
      </c>
      <c r="C323" s="4" t="inlineStr">
        <is>
          <t>Não vendido</t>
        </is>
      </c>
      <c r="D323" s="4" t="inlineStr">
        <is>
          <t>0</t>
        </is>
      </c>
      <c r="E323" s="5" t="inlineStr">
        <is>
          <t>6.500,00</t>
        </is>
      </c>
      <c r="F323" s="4" t="inlineStr">
        <is>
          <t>200.00</t>
        </is>
      </c>
    </row>
    <row collapsed="false" customFormat="false" customHeight="false" hidden="false" ht="12.1" outlineLevel="0" r="324">
      <c r="A324" s="5" t="s">
        <f>=HYPERLINK("https://leilaoonline.net/lote/detalhe/102559", "2159")</f>
      </c>
      <c r="B324" s="4" t="s">
        <f>=HYPERLINK("https://leilaoonline.net/lote/detalhe/102559", " TANQUE EM AÇO INOX, CAP. 1000 L")</f>
      </c>
      <c r="C324" s="4" t="inlineStr">
        <is>
          <t>Não vendido</t>
        </is>
      </c>
      <c r="D324" s="4" t="inlineStr">
        <is>
          <t>0</t>
        </is>
      </c>
      <c r="E324" s="5" t="inlineStr">
        <is>
          <t>4.500,00</t>
        </is>
      </c>
      <c r="F324" s="4" t="inlineStr">
        <is>
          <t>200.00</t>
        </is>
      </c>
    </row>
    <row collapsed="false" customFormat="false" customHeight="false" hidden="false" ht="12.1" outlineLevel="0" r="325">
      <c r="A325" s="5" t="s">
        <f>=HYPERLINK("https://leilaoonline.net/lote/detalhe/102564", "2161")</f>
      </c>
      <c r="B325" s="4" t="s">
        <f>=HYPERLINK("https://leilaoonline.net/lote/detalhe/102564", " TANQUE EM AÇO INOX, CAP. 1500 L")</f>
      </c>
      <c r="C325" s="4" t="inlineStr">
        <is>
          <t>Não vendido</t>
        </is>
      </c>
      <c r="D325" s="4" t="inlineStr">
        <is>
          <t>0</t>
        </is>
      </c>
      <c r="E325" s="5" t="inlineStr">
        <is>
          <t>5.500,00</t>
        </is>
      </c>
      <c r="F325" s="4" t="inlineStr">
        <is>
          <t>200.00</t>
        </is>
      </c>
    </row>
    <row collapsed="false" customFormat="false" customHeight="false" hidden="false" ht="12.1" outlineLevel="0" r="326">
      <c r="A326" s="5" t="s">
        <f>=HYPERLINK("https://leilaoonline.net/lote/detalhe/102558", "2162")</f>
      </c>
      <c r="B326" s="4" t="s">
        <f>=HYPERLINK("https://leilaoonline.net/lote/detalhe/102558", " TANQUE EM AÇO INOX, CAP. 1000 L")</f>
      </c>
      <c r="C326" s="4" t="inlineStr">
        <is>
          <t>Não vendido</t>
        </is>
      </c>
      <c r="D326" s="4" t="inlineStr">
        <is>
          <t>0</t>
        </is>
      </c>
      <c r="E326" s="5" t="inlineStr">
        <is>
          <t>4.500,00</t>
        </is>
      </c>
      <c r="F326" s="4" t="inlineStr">
        <is>
          <t>200.00</t>
        </is>
      </c>
    </row>
    <row collapsed="false" customFormat="false" customHeight="false" hidden="false" ht="12.1" outlineLevel="0" r="327">
      <c r="A327" s="5" t="s">
        <f>=HYPERLINK("https://leilaoonline.net/lote/detalhe/102562", "2163")</f>
      </c>
      <c r="B327" s="4" t="s">
        <f>=HYPERLINK("https://leilaoonline.net/lote/detalhe/102562", " TANQUE EM AÇO INOX, CAP. 7000 L")</f>
      </c>
      <c r="C327" s="4" t="inlineStr">
        <is>
          <t>Não vendido</t>
        </is>
      </c>
      <c r="D327" s="4" t="inlineStr">
        <is>
          <t>0</t>
        </is>
      </c>
      <c r="E327" s="5" t="inlineStr">
        <is>
          <t>22.500,00</t>
        </is>
      </c>
      <c r="F327" s="4" t="inlineStr">
        <is>
          <t>200.00</t>
        </is>
      </c>
    </row>
    <row collapsed="false" customFormat="false" customHeight="false" hidden="false" ht="12.1" outlineLevel="0" r="328">
      <c r="A328" s="5" t="s">
        <f>=HYPERLINK("https://leilaoonline.net/lote/detalhe/102565", "2164")</f>
      </c>
      <c r="B328" s="4" t="s">
        <f>=HYPERLINK("https://leilaoonline.net/lote/detalhe/102565", " ROSCA TRANSPORTADORA EM AÇO INOX DE 6"x3 M")</f>
      </c>
      <c r="C328" s="4" t="inlineStr">
        <is>
          <t>Não vendido</t>
        </is>
      </c>
      <c r="D328" s="4" t="inlineStr">
        <is>
          <t>0</t>
        </is>
      </c>
      <c r="E328" s="5" t="inlineStr">
        <is>
          <t>9.900,00</t>
        </is>
      </c>
      <c r="F328" s="4" t="inlineStr">
        <is>
          <t>200.00</t>
        </is>
      </c>
    </row>
    <row collapsed="false" customFormat="false" customHeight="false" hidden="false" ht="12.1" outlineLevel="0" r="329">
      <c r="A329" s="5" t="s">
        <f>=HYPERLINK("https://leilaoonline.net/lote/detalhe/102566", "2165")</f>
      </c>
      <c r="B329" s="4" t="s">
        <f>=HYPERLINK("https://leilaoonline.net/lote/detalhe/102566", " MISTURADOR EM AÇO INOX; CAP. 1000 L")</f>
      </c>
      <c r="C329" s="4" t="inlineStr">
        <is>
          <t>Não vendido</t>
        </is>
      </c>
      <c r="D329" s="4" t="inlineStr">
        <is>
          <t>0</t>
        </is>
      </c>
      <c r="E329" s="5" t="inlineStr">
        <is>
          <t>9.900,00</t>
        </is>
      </c>
      <c r="F329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2026-05-13T16:23:11.00Z</dcterms:created>
  <dc:creator>Tellks Tecnologia</dc:creator>
  <cp:revision>0</cp:revision>
</cp:coreProperties>
</file>