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CAMINHÕES - CARREGADEIRAS - EMPILHADEIRAS - GUINDASTE ARGOS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=HYPERLINK("https://leilaoonline.net/lote/detalhe/97995", "050")</f>
      </c>
      <c r="B11" s="4" t="s">
        <f>=HYPERLINK("https://leilaoonline.net/lote/detalhe/97995", "082-056-2021 - Mini carregadeira Caterpillar 242D, 2018 - LOC:  Vitória / ES")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112.000,00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=HYPERLINK("https://leilaoonline.net/lote/detalhe/97734", "051")</f>
      </c>
      <c r="B12" s="4" t="s">
        <f>=HYPERLINK("https://leilaoonline.net/lote/detalhe/97734", "082-110-2021 - Guindaste ATLAS-KRAN AK4006, ANO: 1979 - LOC: Vitória / ES")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=HYPERLINK("https://leilaoonline.net/lote/detalhe/97735", "052")</f>
      </c>
      <c r="B13" s="4" t="s">
        <f>=HYPERLINK("https://leilaoonline.net/lote/detalhe/97735", "082-120-2021 - Carregadeira VOLVO L120F, ANO: 2009 - LOC: Vitória / ES")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145.000,00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=HYPERLINK("https://leilaoonline.net/lote/detalhe/97736", "053")</f>
      </c>
      <c r="B14" s="4" t="s">
        <f>=HYPERLINK("https://leilaoonline.net/lote/detalhe/97736", "082-123-2021 - Caminhão munck MERCEDES BENZ LK 1414, ANO: 1992 - LOC: Vitoria / ES")</f>
      </c>
      <c r="C14" s="4" t="inlineStr">
        <is>
          <t>Vendido</t>
        </is>
      </c>
      <c r="D14" s="4" t="inlineStr">
        <is>
          <t>53</t>
        </is>
      </c>
      <c r="E14" s="5" t="inlineStr">
        <is>
          <t>86.000,00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=HYPERLINK("https://leilaoonline.net/lote/detalhe/97742", "054")</f>
      </c>
      <c r="B15" s="4" t="s">
        <f>=HYPERLINK("https://leilaoonline.net/lote/detalhe/97742", "ACA-HPS8109-2021 - Caminhão pipa MERCEDES BENZ, 1720 A, 2003/2003 - LOC. Açailândia/ MA")</f>
      </c>
      <c r="C15" s="4" t="inlineStr">
        <is>
          <t>Vendido</t>
        </is>
      </c>
      <c r="D15" s="4" t="inlineStr">
        <is>
          <t>69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=HYPERLINK("https://leilaoonline.net/lote/detalhe/97739", "055")</f>
      </c>
      <c r="B16" s="4" t="s">
        <f>=HYPERLINK("https://leilaoonline.net/lote/detalhe/97739", "ACA-HPL9596-2021 - Caminhão basculante MERCEDES BENZ, L 1620, 2001/2001 - LOC: Açailândia/ MA")</f>
      </c>
      <c r="C16" s="4" t="inlineStr">
        <is>
          <t>Vendido</t>
        </is>
      </c>
      <c r="D16" s="4" t="inlineStr">
        <is>
          <t>58</t>
        </is>
      </c>
      <c r="E16" s="5" t="inlineStr">
        <is>
          <t>81.000,00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=HYPERLINK("https://leilaoonline.net/lote/detalhe/97738", "056")</f>
      </c>
      <c r="B17" s="4" t="s">
        <f>=HYPERLINK("https://leilaoonline.net/lote/detalhe/97738", "ACA-HPH4014-2021 - Caminhão munck MERCEDES BENZ, L 1218 R, 2000/2000 - LOC: Açailândia/ MA")</f>
      </c>
      <c r="C17" s="4" t="inlineStr">
        <is>
          <t>Vendido</t>
        </is>
      </c>
      <c r="D17" s="4" t="inlineStr">
        <is>
          <t>79</t>
        </is>
      </c>
      <c r="E17" s="5" t="inlineStr">
        <is>
          <t>118.000,00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=HYPERLINK("https://leilaoonline.net/lote/detalhe/97743", "057")</f>
      </c>
      <c r="B18" s="4" t="s">
        <f>=HYPERLINK("https://leilaoonline.net/lote/detalhe/97743", "ACA-JUW7454-2021 - Caminhão VOLVO FH 520 6X4, 2007 - LOC: Açailândia - MA")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71.000,00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=HYPERLINK("https://leilaoonline.net/lote/detalhe/97744", "058")</f>
      </c>
      <c r="B19" s="4" t="s">
        <f>=HYPERLINK("https://leilaoonline.net/lote/detalhe/97744", "ACA-JUW8224-2021 - Caminhão VOLVO FH 520 6X4, 2007 - LOC: Açailândia - MA")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61.000,00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=HYPERLINK("https://leilaoonline.net/lote/detalhe/98075", "059")</f>
      </c>
      <c r="B20" s="4" t="s">
        <f>=HYPERLINK("https://leilaoonline.net/lote/detalhe/98075", "SLS-EQ-030-2021 - Carregadeira CATERPILLAR 962G, 2005 - LOC: São Luís - MA")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=HYPERLINK("https://leilaoonline.net/lote/detalhe/97746", "060")</f>
      </c>
      <c r="B21" s="4" t="s">
        <f>=HYPERLINK("https://leilaoonline.net/lote/detalhe/97746", "CKS-ATI-118-2021 - Retroescavadeira CATERPILLAR 323D, 2012 - LOC: CARAJÁS - PARÁ")</f>
      </c>
      <c r="C21" s="4" t="inlineStr">
        <is>
          <t>Vendido</t>
        </is>
      </c>
      <c r="D21" s="4" t="inlineStr">
        <is>
          <t>4</t>
        </is>
      </c>
      <c r="E21" s="5" t="inlineStr">
        <is>
          <t>125.000,00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=HYPERLINK("https://leilaoonline.net/lote/detalhe/97747", "061")</f>
      </c>
      <c r="B22" s="4" t="s">
        <f>=HYPERLINK("https://leilaoonline.net/lote/detalhe/97747", "FVIG-EH011-2021 - Escavadeira CAT 336D, 2016 - LOC: CONGONHAS / MG")</f>
      </c>
      <c r="C22" s="4" t="inlineStr">
        <is>
          <t>Vendido</t>
        </is>
      </c>
      <c r="D22" s="4" t="inlineStr">
        <is>
          <t>5</t>
        </is>
      </c>
      <c r="E22" s="5" t="inlineStr">
        <is>
          <t>215.000,00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=HYPERLINK("https://leilaoonline.net/lote/detalhe/97748", "062")</f>
      </c>
      <c r="B23" s="4" t="s">
        <f>=HYPERLINK("https://leilaoonline.net/lote/detalhe/97748", "FVIG-EH012-2021 - Escavadeira CAT 336D, 2016 - LOC: CONGONHAS / MG")</f>
      </c>
      <c r="C23" s="4" t="inlineStr">
        <is>
          <t>Vendido</t>
        </is>
      </c>
      <c r="D23" s="4" t="inlineStr">
        <is>
          <t>21</t>
        </is>
      </c>
      <c r="E23" s="5" t="inlineStr">
        <is>
          <t>345.000,00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=HYPERLINK("https://leilaoonline.net/lote/detalhe/97998", "063")</f>
      </c>
      <c r="B24" s="4" t="s">
        <f>=HYPERLINK("https://leilaoonline.net/lote/detalhe/97998", "ITA-042-2021 - Guindaste ARGOS AGI 23.5-18.8/43, 2012 - LOC: ITABIRA / MG")</f>
      </c>
      <c r="C24" s="4" t="inlineStr">
        <is>
          <t>Vendido</t>
        </is>
      </c>
      <c r="D24" s="4" t="inlineStr">
        <is>
          <t>79</t>
        </is>
      </c>
      <c r="E24" s="5" t="inlineStr">
        <is>
          <t>119.500,00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=HYPERLINK("https://leilaoonline.net/lote/detalhe/97996", "064")</f>
      </c>
      <c r="B25" s="4" t="s">
        <f>=HYPERLINK("https://leilaoonline.net/lote/detalhe/97996", "ITA-041-2021 - Caminhão 6x4 MERCEDES BENZ AXOR 3340, 2005/2006 - LOC: ITABIRA / MG")</f>
      </c>
      <c r="C25" s="4" t="inlineStr">
        <is>
          <t>Vendido</t>
        </is>
      </c>
      <c r="D25" s="4" t="inlineStr">
        <is>
          <t>50</t>
        </is>
      </c>
      <c r="E25" s="5" t="inlineStr">
        <is>
          <t>93.000,00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=HYPERLINK("https://leilaoonline.net/lote/detalhe/97749", "065")</f>
      </c>
      <c r="B26" s="4" t="s">
        <f>=HYPERLINK("https://leilaoonline.net/lote/detalhe/97749", "JGD-001-2021 - Escavadeira CAT 365, 2008 - LOC: Brumadinho/ MG")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63.000,00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=HYPERLINK("https://leilaoonline.net/lote/detalhe/98077", "066")</f>
      </c>
      <c r="B27" s="4" t="s">
        <f>=HYPERLINK("https://leilaoonline.net/lote/detalhe/98077", "SLS-EQ-031-2021 - Carregadeira CATERPILLAR 924H, 2011 - LOC: São Luís - MA")</f>
      </c>
      <c r="C27" s="4" t="inlineStr">
        <is>
          <t>Vendido</t>
        </is>
      </c>
      <c r="D27" s="4" t="inlineStr">
        <is>
          <t>85</t>
        </is>
      </c>
      <c r="E27" s="5" t="inlineStr">
        <is>
          <t>168.000,00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=HYPERLINK("https://leilaoonline.net/lote/detalhe/98089", "067")</f>
      </c>
      <c r="B28" s="4" t="s">
        <f>=HYPERLINK("https://leilaoonline.net/lote/detalhe/98089", "SLS-EQ-032-2021 - Empilhadeira HYSTER H330HD, 2005 - LOC: São Luís - MA")</f>
      </c>
      <c r="C28" s="4" t="inlineStr">
        <is>
          <t>Vendido</t>
        </is>
      </c>
      <c r="D28" s="4" t="inlineStr">
        <is>
          <t>108</t>
        </is>
      </c>
      <c r="E28" s="5" t="inlineStr">
        <is>
          <t>224.000,00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=HYPERLINK("https://leilaoonline.net/lote/detalhe/97751", "068")</f>
      </c>
      <c r="B29" s="4" t="s">
        <f>=HYPERLINK("https://leilaoonline.net/lote/detalhe/97751", "MRB-NHB2192-2021 - AMBULÂNCIA MERCEDES BENZ 313CDI SPRINTERF, 2006/2006 - LOC: MARABÁ - PA ")</f>
      </c>
      <c r="C29" s="4" t="inlineStr">
        <is>
          <t>Vendido</t>
        </is>
      </c>
      <c r="D29" s="4" t="inlineStr">
        <is>
          <t>54</t>
        </is>
      </c>
      <c r="E29" s="5" t="inlineStr">
        <is>
          <t>28.750,00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=HYPERLINK("https://leilaoonline.net/lote/detalhe/97753", "069")</f>
      </c>
      <c r="B30" s="4" t="s">
        <f>=HYPERLINK("https://leilaoonline.net/lote/detalhe/97753", "MRB-NHB4647-2021 - AMBULÂNCIA MERCEDES BENZ, I/M.BENZ RIBEIRAUTO AMB, 2006/2007 - LOC: MARABÁ - PA ")</f>
      </c>
      <c r="C30" s="4" t="inlineStr">
        <is>
          <t>Vendido</t>
        </is>
      </c>
      <c r="D30" s="4" t="inlineStr">
        <is>
          <t>93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=HYPERLINK("https://leilaoonline.net/lote/detalhe/97755", "070")</f>
      </c>
      <c r="B31" s="4" t="s">
        <f>=HYPERLINK("https://leilaoonline.net/lote/detalhe/97755", "MRB-NHS3546-2021 - AMBULÂNCIA MERCEDES BENZ, I/M.BENZ REVESCAP A UTI, 2008/2009 - LOC: MARABÁ - PA ")</f>
      </c>
      <c r="C31" s="4" t="inlineStr">
        <is>
          <t>Vendido</t>
        </is>
      </c>
      <c r="D31" s="4" t="inlineStr">
        <is>
          <t>71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=HYPERLINK("https://leilaoonline.net/lote/detalhe/98028", "071")</f>
      </c>
      <c r="B32" s="4" t="s">
        <f>=HYPERLINK("https://leilaoonline.net/lote/detalhe/98028", "MCR-010-2021 - Caminhão basculante Scania, ANO 2003 - LOC: Corumbá/MS")</f>
      </c>
      <c r="C32" s="4" t="inlineStr">
        <is>
          <t>Vendido</t>
        </is>
      </c>
      <c r="D32" s="4" t="inlineStr">
        <is>
          <t>61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=HYPERLINK("https://leilaoonline.net/lote/detalhe/98001", "072")</f>
      </c>
      <c r="B33" s="4" t="s">
        <f>=HYPERLINK("https://leilaoonline.net/lote/detalhe/98001", "PIC-306-2021 - Carregadeira CATERPILLAR 980 H, 2011 - LOC: ITABIRITO/ MG")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149.500,00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=HYPERLINK("https://leilaoonline.net/lote/detalhe/97999", "073")</f>
      </c>
      <c r="B34" s="4" t="s">
        <f>=HYPERLINK("https://leilaoonline.net/lote/detalhe/97999", "PIC-304-2021 - Retroescavadeira CATERPILLAR 390DL, 2013 - LOC: ITABIRITO/ MG")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170.000,00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=HYPERLINK("https://leilaoonline.net/lote/detalhe/98003", "074")</f>
      </c>
      <c r="B35" s="4" t="s">
        <f>=HYPERLINK("https://leilaoonline.net/lote/detalhe/98003", "PIC-307-2021 -  1 TRANSFORMADOR ZILMER 5000KVA E 1 TRANSFORMADOR CONTRAFOR 5000KVA - LOC: ITABIRITO/ MG")</f>
      </c>
      <c r="C35" s="4" t="inlineStr">
        <is>
          <t>Vendido</t>
        </is>
      </c>
      <c r="D35" s="4" t="inlineStr">
        <is>
          <t>70</t>
        </is>
      </c>
      <c r="E35" s="5" t="inlineStr">
        <is>
          <t>137.500,00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=HYPERLINK("https://leilaoonline.net/lote/detalhe/98090", "075")</f>
      </c>
      <c r="B36" s="4" t="s">
        <f>=HYPERLINK("https://leilaoonline.net/lote/detalhe/98090", "SLS-EQ-033-2021 - Empilhadeira HYSTER H330HD, 2005 - LOC: São Luís - MA")</f>
      </c>
      <c r="C36" s="4" t="inlineStr">
        <is>
          <t>Vendido</t>
        </is>
      </c>
      <c r="D36" s="4" t="inlineStr">
        <is>
          <t>173</t>
        </is>
      </c>
      <c r="E36" s="5" t="inlineStr">
        <is>
          <t>253.000,00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=HYPERLINK("https://leilaoonline.net/lote/detalhe/98091", "076")</f>
      </c>
      <c r="B37" s="4" t="s">
        <f>=HYPERLINK("https://leilaoonline.net/lote/detalhe/98091", "SLS-EQ-035-2021 - Empilhadeira CLARK CMP450D, 1993 - LOC: São Luís - MA")</f>
      </c>
      <c r="C37" s="4" t="inlineStr">
        <is>
          <t>Vendido</t>
        </is>
      </c>
      <c r="D37" s="4" t="inlineStr">
        <is>
          <t>50</t>
        </is>
      </c>
      <c r="E37" s="5" t="inlineStr">
        <is>
          <t>29.500,00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=HYPERLINK("https://leilaoonline.net/lote/detalhe/97759", "077")</f>
      </c>
      <c r="B38" s="4" t="s">
        <f>=HYPERLINK("https://leilaoonline.net/lote/detalhe/97759", "PIC-303-2021 - Retroescavadeira CATERPILLAR 323D, 2014 - LOC: ITABIRITO/ MG")</f>
      </c>
      <c r="C38" s="4" t="inlineStr">
        <is>
          <t>Vendido</t>
        </is>
      </c>
      <c r="D38" s="4" t="inlineStr">
        <is>
          <t>29</t>
        </is>
      </c>
      <c r="E38" s="5" t="inlineStr">
        <is>
          <t>222.500,00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=HYPERLINK("https://leilaoonline.net/lote/detalhe/98026", "078")</f>
      </c>
      <c r="B39" s="4" t="s">
        <f>=HYPERLINK("https://leilaoonline.net/lote/detalhe/98026", "SLS-EQ-027-2021 - Carregadeira VOLVO, L120E, 2007 - LOC: São Luís - MA")</f>
      </c>
      <c r="C39" s="4" t="inlineStr">
        <is>
          <t>Vendido</t>
        </is>
      </c>
      <c r="D39" s="4" t="inlineStr">
        <is>
          <t>25</t>
        </is>
      </c>
      <c r="E39" s="5" t="inlineStr">
        <is>
          <t>98.000,00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=HYPERLINK("https://leilaoonline.net/lote/detalhe/98074", "079")</f>
      </c>
      <c r="B40" s="4" t="s">
        <f>=HYPERLINK("https://leilaoonline.net/lote/detalhe/98074", "SLS-EQ-028-2021 - Guindaste Munck MH30-3H3M, 2012 - LOC: São Luís - MA")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=HYPERLINK("https://leilaoonline.net/lote/detalhe/98006", "080")</f>
      </c>
      <c r="B41" s="4" t="s">
        <f>=HYPERLINK("https://leilaoonline.net/lote/detalhe/98006", "SLS-NNA5837-2021 - Caminhão basculante M. BENZ ATEGO 2425, ANO 2009/2009 - LOCALIZAÇÃO: SÃO LUÍS/ MA")</f>
      </c>
      <c r="C41" s="4" t="inlineStr">
        <is>
          <t>Vendido</t>
        </is>
      </c>
      <c r="D41" s="4" t="inlineStr">
        <is>
          <t>39</t>
        </is>
      </c>
      <c r="E41" s="5" t="inlineStr">
        <is>
          <t>111.700,00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=HYPERLINK("https://leilaoonline.net/lote/detalhe/98004", "081")</f>
      </c>
      <c r="B42" s="4" t="s">
        <f>=HYPERLINK("https://leilaoonline.net/lote/detalhe/98004", "SLB-038-2021 - Triturador de Madeira LIPPEL PTML 240/600, 2014 - LOC: Marabá-PA")</f>
      </c>
      <c r="C42" s="4" t="inlineStr">
        <is>
          <t>Vendido</t>
        </is>
      </c>
      <c r="D42" s="4" t="inlineStr">
        <is>
          <t>97</t>
        </is>
      </c>
      <c r="E42" s="5" t="inlineStr">
        <is>
          <t>184.000,00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=HYPERLINK("https://leilaoonline.net/lote/detalhe/98336", "093")</f>
      </c>
      <c r="B43" s="4" t="s">
        <f>=HYPERLINK("https://leilaoonline.net/lote/detalhe/98336", "CKS-ATI-049-2021- TRATOR DE PNEU CATERPILLAR 854K, ANO 2008, LOC. CARAJÁS / PA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=HYPERLINK("https://leilaoonline.net/lote/detalhe/98032", "096")</f>
      </c>
      <c r="B44" s="4" t="s">
        <f>=HYPERLINK("https://leilaoonline.net/lote/detalhe/98032", "SFH-PC31-2021 - CARREGADEIRA VOLVO  L220F, 2012 - LOC: Simões Filho / Bahia")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168.000,00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=HYPERLINK("https://leilaoonline.net/lote/detalhe/98031", "097")</f>
      </c>
      <c r="B45" s="4" t="s">
        <f>=HYPERLINK("https://leilaoonline.net/lote/detalhe/98031", "SFH-PC32-2021 - Carregadeira VOLVO L220F, 2013 - LOC: Simões Filho / Bahia")</f>
      </c>
      <c r="C45" s="4" t="inlineStr">
        <is>
          <t>Vendido</t>
        </is>
      </c>
      <c r="D45" s="4" t="inlineStr">
        <is>
          <t>13</t>
        </is>
      </c>
      <c r="E45" s="5" t="inlineStr">
        <is>
          <t>170.000,00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=HYPERLINK("https://leilaoonline.net/lote/detalhe/98323", "098")</f>
      </c>
      <c r="B46" s="4" t="s">
        <f>=HYPERLINK("https://leilaoonline.net/lote/detalhe/98323", "PIC-286-2021 - Carregadeira CATERPILLAR 980H, 2012 - LOC: ITABIRITO/MG")</f>
      </c>
      <c r="C46" s="4" t="inlineStr">
        <is>
          <t>Vendido</t>
        </is>
      </c>
      <c r="D46" s="4" t="inlineStr">
        <is>
          <t>32</t>
        </is>
      </c>
      <c r="E46" s="5" t="inlineStr">
        <is>
          <t>250.000,00</t>
        </is>
      </c>
      <c r="F46" s="4" t="inlineStr">
        <is>
          <t>5000.00</t>
        </is>
      </c>
    </row>
    <row collapsed="false" customFormat="false" customHeight="false" hidden="false" ht="12.1" outlineLevel="0" r="47">
      <c r="A47" s="5" t="s">
        <f>=HYPERLINK("https://leilaoonline.net/lote/detalhe/98322", "099")</f>
      </c>
      <c r="B47" s="4" t="s">
        <f>=HYPERLINK("https://leilaoonline.net/lote/detalhe/98322", "SLS-EQ-029-2021 - Escavadeira CATERPILLAR 323D, 2009 - LOC: São Luís - MA")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144.000,00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=HYPERLINK("https://leilaoonline.net/lote/detalhe/98019", "100")</f>
      </c>
      <c r="B48" s="4" t="s">
        <f>=HYPERLINK("https://leilaoonline.net/lote/detalhe/98019", "FVIG-CB080-2021 - CAMINHÃO BASCULANTE ACTROS 4844K 8x4, 2017 - CONGONHAS, MG")</f>
      </c>
      <c r="C48" s="4" t="inlineStr">
        <is>
          <t>Não vendido</t>
        </is>
      </c>
      <c r="D48" s="4" t="inlineStr">
        <is>
          <t>64</t>
        </is>
      </c>
      <c r="E48" s="5" t="inlineStr">
        <is>
          <t>184.000,00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=HYPERLINK("https://leilaoonline.net/lote/detalhe/98018", "101")</f>
      </c>
      <c r="B49" s="4" t="s">
        <f>=HYPERLINK("https://leilaoonline.net/lote/detalhe/98018", "FVIG-CB079-2021 - CAMINHÃO BASCULANTE ACTROS 4844K 8x4, 2017 - CONGONHAS, MG")</f>
      </c>
      <c r="C49" s="4" t="inlineStr">
        <is>
          <t>Vendido</t>
        </is>
      </c>
      <c r="D49" s="4" t="inlineStr">
        <is>
          <t>84</t>
        </is>
      </c>
      <c r="E49" s="5" t="inlineStr">
        <is>
          <t>247.000,00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=HYPERLINK("https://leilaoonline.net/lote/detalhe/98021", "102")</f>
      </c>
      <c r="B50" s="4" t="s">
        <f>=HYPERLINK("https://leilaoonline.net/lote/detalhe/98021", "082-103-2021 - Pá Carregadeira XCMG, LW500BR, ANO 2017 - LOC: Vitória / ES")</f>
      </c>
      <c r="C50" s="4" t="inlineStr">
        <is>
          <t>Não vendido</t>
        </is>
      </c>
      <c r="D50" s="4" t="inlineStr">
        <is>
          <t>86</t>
        </is>
      </c>
      <c r="E50" s="5" t="inlineStr">
        <is>
          <t>188.000,00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=HYPERLINK("https://leilaoonline.net/lote/detalhe/98022", "103")</f>
      </c>
      <c r="B51" s="4" t="s">
        <f>=HYPERLINK("https://leilaoonline.net/lote/detalhe/98022", "082-104-2021 - Pá Carregadeira CATERPILLAR 962H, ANO 2010 - LOC: Vitória / ES")</f>
      </c>
      <c r="C51" s="4" t="inlineStr">
        <is>
          <t>Vendido</t>
        </is>
      </c>
      <c r="D51" s="4" t="inlineStr">
        <is>
          <t>3</t>
        </is>
      </c>
      <c r="E51" s="5" t="inlineStr">
        <is>
          <t>151.000,00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=HYPERLINK("https://leilaoonline.net/lote/detalhe/98023", "104")</f>
      </c>
      <c r="B52" s="4" t="s">
        <f>=HYPERLINK("https://leilaoonline.net/lote/detalhe/98023", "082-105-2021 - Guindaste LA FALCO, J 882, ANO 2004 - LOC: Colatina / ES")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52.000,00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=HYPERLINK("https://leilaoonline.net/lote/detalhe/98009", "105")</f>
      </c>
      <c r="B53" s="4" t="s">
        <f>=HYPERLINK("https://leilaoonline.net/lote/detalhe/98009", "FVIG-CB068-2021 - CAMINHÃO BASCULANTE ACTROS 4844K 8x4 2016 - CONGONHAS, MG")</f>
      </c>
      <c r="C53" s="4" t="inlineStr">
        <is>
          <t>Vendido</t>
        </is>
      </c>
      <c r="D53" s="4" t="inlineStr">
        <is>
          <t>82</t>
        </is>
      </c>
      <c r="E53" s="5" t="inlineStr">
        <is>
          <t>245.000,00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=HYPERLINK("https://leilaoonline.net/lote/detalhe/98013", "106")</f>
      </c>
      <c r="B54" s="4" t="s">
        <f>=HYPERLINK("https://leilaoonline.net/lote/detalhe/98013", "FVIG-CB073-2021 - CAMINHÃO BASCULANTE ACTROS 4844K 8x4, 2016 - CONGONHAS, MG")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181.000,00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=HYPERLINK("https://leilaoonline.net/lote/detalhe/98012", "107")</f>
      </c>
      <c r="B55" s="4" t="s">
        <f>=HYPERLINK("https://leilaoonline.net/lote/detalhe/98012", "FVIG-CB072-2021 - CAMINHÃO BASCULANTE ACTROS 4844K 8x4, 2016 - CONGONHAS, MG")</f>
      </c>
      <c r="C55" s="4" t="inlineStr">
        <is>
          <t>Não vendido</t>
        </is>
      </c>
      <c r="D55" s="4" t="inlineStr">
        <is>
          <t>71</t>
        </is>
      </c>
      <c r="E55" s="5" t="inlineStr">
        <is>
          <t>204.000,00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=HYPERLINK("https://leilaoonline.net/lote/detalhe/98011", "108")</f>
      </c>
      <c r="B56" s="4" t="s">
        <f>=HYPERLINK("https://leilaoonline.net/lote/detalhe/98011", "FVIG-CB071-2021 - CAMINHÃO BASCULANTE ACTROS 4844K 8x4, 2016 - CONGONHAS, MG")</f>
      </c>
      <c r="C56" s="4" t="inlineStr">
        <is>
          <t>Não vendido</t>
        </is>
      </c>
      <c r="D56" s="4" t="inlineStr">
        <is>
          <t>108</t>
        </is>
      </c>
      <c r="E56" s="5" t="inlineStr">
        <is>
          <t>284.000,00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=HYPERLINK("https://leilaoonline.net/lote/detalhe/98016", "109")</f>
      </c>
      <c r="B57" s="4" t="s">
        <f>=HYPERLINK("https://leilaoonline.net/lote/detalhe/98016", "FVIG-CB077-2021 - CAMINHÃO BASCULANTE ACTROS 4844K 8x4, 2017 - CONGONHAS, MG")</f>
      </c>
      <c r="C57" s="4" t="inlineStr">
        <is>
          <t>Não vendido</t>
        </is>
      </c>
      <c r="D57" s="4" t="inlineStr">
        <is>
          <t>51</t>
        </is>
      </c>
      <c r="E57" s="5" t="inlineStr">
        <is>
          <t>152.000,00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=HYPERLINK("https://leilaoonline.net/lote/detalhe/98321", "110")</f>
      </c>
      <c r="B58" s="4" t="s">
        <f>=HYPERLINK("https://leilaoonline.net/lote/detalhe/98321", "CKS-ATI-058-2021 - CAMINHÃO FORA DE ESTRADA CATERPILLAR ARTIC 740Q, 2010 - CARAJAS, PA")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80.000,00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=HYPERLINK("https://leilaoonline.net/lote/detalhe/98010", "111")</f>
      </c>
      <c r="B59" s="4" t="s">
        <f>=HYPERLINK("https://leilaoonline.net/lote/detalhe/98010", "FVIG-CB070-2021 - CAMINHÃO BASCULANTE ACTROS 4844K 8x4, 2016 - CONGONHAS, MG")</f>
      </c>
      <c r="C59" s="4" t="inlineStr">
        <is>
          <t>Não vendido</t>
        </is>
      </c>
      <c r="D59" s="4" t="inlineStr">
        <is>
          <t>55</t>
        </is>
      </c>
      <c r="E59" s="5" t="inlineStr">
        <is>
          <t>166.000,00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=HYPERLINK("https://leilaoonline.net/lote/detalhe/98015", "112")</f>
      </c>
      <c r="B60" s="4" t="s">
        <f>=HYPERLINK("https://leilaoonline.net/lote/detalhe/98015", "FVIG-CB076-2021 - CAMINHÃO BASCULANTE ACTROS 4844K 8x4, 2017 - CONGONHAS, MG")</f>
      </c>
      <c r="C60" s="4" t="inlineStr">
        <is>
          <t>Não vendido</t>
        </is>
      </c>
      <c r="D60" s="4" t="inlineStr">
        <is>
          <t>45</t>
        </is>
      </c>
      <c r="E60" s="5" t="inlineStr">
        <is>
          <t>149.000,00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=HYPERLINK("https://leilaoonline.net/lote/detalhe/98014", "113")</f>
      </c>
      <c r="B61" s="4" t="s">
        <f>=HYPERLINK("https://leilaoonline.net/lote/detalhe/98014", "FVIG-CB075-2021 - CAMINHÃO BASCULANTE ACTROS 4844K 8x4, 2016 - CONGONHAS, MG")</f>
      </c>
      <c r="C61" s="4" t="inlineStr">
        <is>
          <t>Não vendido</t>
        </is>
      </c>
      <c r="D61" s="4" t="inlineStr">
        <is>
          <t>28</t>
        </is>
      </c>
      <c r="E61" s="5" t="inlineStr">
        <is>
          <t>119.000,00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=HYPERLINK("https://leilaoonline.net/lote/detalhe/98017", "114")</f>
      </c>
      <c r="B62" s="4" t="s">
        <f>=HYPERLINK("https://leilaoonline.net/lote/detalhe/98017", "FVIG-CB078-2021 - CAMINHÃO BASCULANTE ACTROS 4844K 8x4, 2017 - CONGONHAS, MG")</f>
      </c>
      <c r="C62" s="4" t="inlineStr">
        <is>
          <t>Não vendido</t>
        </is>
      </c>
      <c r="D62" s="4" t="inlineStr">
        <is>
          <t>77</t>
        </is>
      </c>
      <c r="E62" s="5" t="inlineStr">
        <is>
          <t>216.000,00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=HYPERLINK("https://leilaoonline.net/lote/detalhe/98027", "118")</f>
      </c>
      <c r="B63" s="4" t="s">
        <f>=HYPERLINK("https://leilaoonline.net/lote/detalhe/98027", "082-108-2021 - Caminhonete MITSUBISHI MMC/L200 4X4 GL, ANO 2005 - LOC.: Vitória / ES")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=HYPERLINK("https://leilaoonline.net/lote/detalhe/98029", "125")</f>
      </c>
      <c r="B64" s="4" t="s">
        <f>=HYPERLINK("https://leilaoonline.net/lote/detalhe/98029", "SFH-PA02-2021 - Carregadeira VOLVO L180F, ANO 2008 - LOC: Simões Filho / Bahia")</f>
      </c>
      <c r="C64" s="4" t="inlineStr">
        <is>
          <t>Vendido</t>
        </is>
      </c>
      <c r="D64" s="4" t="inlineStr">
        <is>
          <t>8</t>
        </is>
      </c>
      <c r="E64" s="5" t="inlineStr">
        <is>
          <t>165.000,00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=HYPERLINK("https://leilaoonline.net/lote/detalhe/98326", "139")</f>
      </c>
      <c r="B65" s="4" t="s">
        <f>=HYPERLINK("https://leilaoonline.net/lote/detalhe/98326", "OIA-037-2021 - CAMINHÃO ARTICULADO CATERPILLAR 740 39.5 TON, 2008 - OURILÂNDIA, PA")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=HYPERLINK("https://leilaoonline.net/lote/detalhe/99538", "140")</f>
      </c>
      <c r="B66" s="4" t="s">
        <f>=HYPERLINK("https://leilaoonline.net/lote/detalhe/99538", "OIA-036-2021 - CAMINHÃO ARTICULADO CATERPILLAR 740 39.5 TON, 2008 - OURILÂNDIA, 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=HYPERLINK("https://leilaoonline.net/lote/detalhe/99537", "143")</f>
      </c>
      <c r="B67" s="4" t="s">
        <f>=HYPERLINK("https://leilaoonline.net/lote/detalhe/99537", "OIA-033-2021 - CAMINHÃO ARTICULADO CATERPILLAR 740 39.5 TON, 2008 - OURILÂNDIA, MG")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=HYPERLINK("https://leilaoonline.net/lote/detalhe/98033", "146")</f>
      </c>
      <c r="B68" s="4" t="s">
        <f>=HYPERLINK("https://leilaoonline.net/lote/detalhe/98033", "OIA-030-2021 - CAMINHÃO BASCULANTE CATERPILLAR 740 39,5TON, 2008 - OURILÂNDIA, PA")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81.000,00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=HYPERLINK("https://leilaoonline.net/lote/detalhe/98325", "147")</f>
      </c>
      <c r="B69" s="4" t="s">
        <f>=HYPERLINK("https://leilaoonline.net/lote/detalhe/98325", "MUT-018-2021 - RETROESCAVADEIRA LIEBHERR R974C, 2014 - NOVA LIMA, MG")</f>
      </c>
      <c r="C69" s="4" t="inlineStr">
        <is>
          <t>Vendido</t>
        </is>
      </c>
      <c r="D69" s="4" t="inlineStr">
        <is>
          <t>41</t>
        </is>
      </c>
      <c r="E69" s="5" t="inlineStr">
        <is>
          <t>65.000,00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=HYPERLINK("https://leilaoonline.net/lote/detalhe/98324", "149")</f>
      </c>
      <c r="B70" s="4" t="s">
        <f>=HYPERLINK("https://leilaoonline.net/lote/detalhe/98324", "MUT-015-2021 - RETROESCAVADEIRA CTA 390D, 2013 - NOVA LIMA/ MG")</f>
      </c>
      <c r="C70" s="4" t="inlineStr">
        <is>
          <t>Vendido</t>
        </is>
      </c>
      <c r="D70" s="4" t="inlineStr">
        <is>
          <t>32</t>
        </is>
      </c>
      <c r="E70" s="5" t="inlineStr">
        <is>
          <t>61.000,00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=HYPERLINK("https://leilaoonline.net/lote/detalhe/98034", "155")</f>
      </c>
      <c r="B71" s="4" t="s">
        <f>=HYPERLINK("https://leilaoonline.net/lote/detalhe/98034", "PIC-295-2021 - RETROESCAVADEIRA LIEBHERR 964C, 2011 - ITABIRITO, MG")</f>
      </c>
      <c r="C71" s="4" t="inlineStr">
        <is>
          <t>Não vendido</t>
        </is>
      </c>
      <c r="D71" s="4" t="inlineStr">
        <is>
          <t>53</t>
        </is>
      </c>
      <c r="E71" s="5" t="inlineStr">
        <is>
          <t>82.000,00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=HYPERLINK("https://leilaoonline.net/lote/detalhe/98035", "156")</f>
      </c>
      <c r="B72" s="4" t="s">
        <f>=HYPERLINK("https://leilaoonline.net/lote/detalhe/98035", "PIC-296-2021 - RETROESCAVADEIRA LIEBHERR 964C, 2011 - ITABIRITO, MG")</f>
      </c>
      <c r="C72" s="4" t="inlineStr">
        <is>
          <t>Não vendido</t>
        </is>
      </c>
      <c r="D72" s="4" t="inlineStr">
        <is>
          <t>53</t>
        </is>
      </c>
      <c r="E72" s="5" t="inlineStr">
        <is>
          <t>78.000,00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=HYPERLINK("https://leilaoonline.net/lote/detalhe/97757", "198")</f>
      </c>
      <c r="B73" s="4" t="s">
        <f>=HYPERLINK("https://leilaoonline.net/lote/detalhe/97757", "MUT-022-2021 - Retroescavadeira Caterpillar 323D, 2012 - LOC: Nova Lima/MG")</f>
      </c>
      <c r="C73" s="4" t="inlineStr">
        <is>
          <t>Vendido</t>
        </is>
      </c>
      <c r="D73" s="4" t="inlineStr">
        <is>
          <t>10</t>
        </is>
      </c>
      <c r="E73" s="5" t="inlineStr">
        <is>
          <t>130.500,00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=HYPERLINK("https://leilaoonline.net/lote/detalhe/98008", "200")</f>
      </c>
      <c r="B74" s="4" t="s">
        <f>=HYPERLINK("https://leilaoonline.net/lote/detalhe/98008", "FVIG-CB067-2021 - CAMINHÃO BASCULANTE ACTROS 4844K 8x4 2016 - CONGONHAS, MG")</f>
      </c>
      <c r="C74" s="4" t="inlineStr">
        <is>
          <t>Não vendido</t>
        </is>
      </c>
      <c r="D74" s="4" t="inlineStr">
        <is>
          <t>57</t>
        </is>
      </c>
      <c r="E74" s="5" t="inlineStr">
        <is>
          <t>160.000,00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=HYPERLINK("https://leilaoonline.net/lote/detalhe/98020", "214")</f>
      </c>
      <c r="B75" s="4" t="s">
        <f>=HYPERLINK("https://leilaoonline.net/lote/detalhe/98020", "FVIG-CB081-2021 - CAMINHÃO BASCULANTE ACTROS 4844K 8x4, 2017 - CONGONHAS, MG")</f>
      </c>
      <c r="C75" s="4" t="inlineStr">
        <is>
          <t>Não vendido</t>
        </is>
      </c>
      <c r="D75" s="4" t="inlineStr">
        <is>
          <t>65</t>
        </is>
      </c>
      <c r="E75" s="5" t="inlineStr">
        <is>
          <t>178.000,00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=HYPERLINK("https://leilaoonline.net/lote/detalhe/98024", "215")</f>
      </c>
      <c r="B76" s="4" t="s">
        <f>=HYPERLINK("https://leilaoonline.net/lote/detalhe/98024", "FVIG-CB082-2021 - CAMINHÃO BASCULANTE ACTROS 4844K 8x4, 2017 - CONGONHAS, MG")</f>
      </c>
      <c r="C76" s="4" t="inlineStr">
        <is>
          <t>Não vendido</t>
        </is>
      </c>
      <c r="D76" s="4" t="inlineStr">
        <is>
          <t>52</t>
        </is>
      </c>
      <c r="E76" s="5" t="inlineStr">
        <is>
          <t>146.000,00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=HYPERLINK("https://leilaoonline.net/lote/detalhe/98025", "216")</f>
      </c>
      <c r="B77" s="4" t="s">
        <f>=HYPERLINK("https://leilaoonline.net/lote/detalhe/98025", "FVIG-CB083-2021 - CAMINHÃO BASCULANTE ACTROS 4844K 8x4, 2017 - CONGONHAS, MG")</f>
      </c>
      <c r="C77" s="4" t="inlineStr">
        <is>
          <t>Vendido</t>
        </is>
      </c>
      <c r="D77" s="4" t="inlineStr">
        <is>
          <t>100</t>
        </is>
      </c>
      <c r="E77" s="5" t="inlineStr">
        <is>
          <t>253.000,00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=HYPERLINK("https://leilaoonline.net/lote/detalhe/98042", "294")</f>
      </c>
      <c r="B78" s="4" t="s">
        <f>=HYPERLINK("https://leilaoonline.net/lote/detalhe/98042", "ACA-EQZIPI-01-2021 - Torre de iluminação BRUSHLESS GENERATOR GF-3-15, 2010/2011 - LOC: AÇAILANDIA - MA")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=HYPERLINK("https://leilaoonline.net/lote/detalhe/98328", "295")</f>
      </c>
      <c r="B79" s="4" t="s">
        <f>=HYPERLINK("https://leilaoonline.net/lote/detalhe/98328", "082-106-2021 - 16 ITENS RODA GUIA 015 000 000 064 DESENHO VALE I ROBEL;  LOC: VITÓRIA/ES")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=HYPERLINK("https://leilaoonline.net/lote/detalhe/98037", "297")</f>
      </c>
      <c r="B80" s="4" t="s">
        <f>=HYPERLINK("https://leilaoonline.net/lote/detalhe/98037", "082-084-2021 - 1 ITEM INSUFLADOR/ EXAUSTOR 5780 M3/H - LOC: Vitória/ES")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=HYPERLINK("https://leilaoonline.net/lote/detalhe/98036", "298")</f>
      </c>
      <c r="B81" s="4" t="s">
        <f>=HYPERLINK("https://leilaoonline.net/lote/detalhe/98036", "082-083-2021 - 1 ITEM INSUFLADOR/ EXAUSTOR 5780 M3/H - LOC: Vitória/ES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=HYPERLINK("https://leilaoonline.net/lote/detalhe/98327", "299")</f>
      </c>
      <c r="B82" s="4" t="s">
        <f>=HYPERLINK("https://leilaoonline.net/lote/detalhe/98327", "082-041-2021 - Estação de tratamento de água GMAR, 2017 -  LOC: Vitória / 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=HYPERLINK("https://leilaoonline.net/lote/detalhe/98038", "304")</f>
      </c>
      <c r="B83" s="4" t="s">
        <f>=HYPERLINK("https://leilaoonline.net/lote/detalhe/98038", "082-109-2021 - APROX. 3410 ITENS PLACA COMPONENTE, RETENTOR E OUTROS - VEJA DESCRITIVO DE ITENS - LOC: VITÓRIA/ES")</f>
      </c>
      <c r="C83" s="4" t="inlineStr">
        <is>
          <t>Vendido</t>
        </is>
      </c>
      <c r="D83" s="4" t="inlineStr">
        <is>
          <t>19</t>
        </is>
      </c>
      <c r="E83" s="5" t="inlineStr">
        <is>
          <t>5.470,00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=HYPERLINK("https://leilaoonline.net/lote/detalhe/98039", "305")</f>
      </c>
      <c r="B84" s="4" t="s">
        <f>=HYPERLINK("https://leilaoonline.net/lote/detalhe/98039", "082-114-2021 - 1 ITEM CASQUILHO FIXO 821C-55-10097 -  LOC: VITÓRIA/ES")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4.500,00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=HYPERLINK("https://leilaoonline.net/lote/detalhe/98040", "306")</f>
      </c>
      <c r="B85" s="4" t="s">
        <f>=HYPERLINK("https://leilaoonline.net/lote/detalhe/98040", "082-115-2021 - 1 JOGO CASQUILHO 51101043000 METSO ZOLLERN BHW - LOC: VITÓRIA/ES")</f>
      </c>
      <c r="C85" s="4" t="inlineStr">
        <is>
          <t>Não vendido</t>
        </is>
      </c>
      <c r="D85" s="4" t="inlineStr">
        <is>
          <t>9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=HYPERLINK("https://leilaoonline.net/lote/detalhe/98041", "308")</f>
      </c>
      <c r="B86" s="4" t="s">
        <f>=HYPERLINK("https://leilaoonline.net/lote/detalhe/98041", "082-117-2021 - APROX. 359 ITENS MOTOR, DISCO, CAVALETE E OUTROS - VEJA DESCRITIVO DE ITENS - LOC: VITÓRIA/ES")</f>
      </c>
      <c r="C86" s="4" t="inlineStr">
        <is>
          <t>Não vendido</t>
        </is>
      </c>
      <c r="D86" s="4" t="inlineStr">
        <is>
          <t>18</t>
        </is>
      </c>
      <c r="E86" s="5" t="inlineStr">
        <is>
          <t>3.350,00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=HYPERLINK("https://leilaoonline.net/lote/detalhe/98043", "309")</f>
      </c>
      <c r="B87" s="4" t="s">
        <f>=HYPERLINK("https://leilaoonline.net/lote/detalhe/98043", "CD-ETF235-2021 - 27 ITENS - MÓDULO DE FORÇA, CILINDRO E OUTROS - VEJA DESCRITIVO DE ITENS - LOC: Barão de Cocais/Minas Gerais ")</f>
      </c>
      <c r="C87" s="4" t="inlineStr">
        <is>
          <t>Vendido</t>
        </is>
      </c>
      <c r="D87" s="4" t="inlineStr">
        <is>
          <t>7</t>
        </is>
      </c>
      <c r="E87" s="5" t="inlineStr">
        <is>
          <t>38.000,00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=HYPERLINK("https://leilaoonline.net/lote/detalhe/98046", "310")</f>
      </c>
      <c r="B88" s="4" t="s">
        <f>=HYPERLINK("https://leilaoonline.net/lote/detalhe/98046", "TIG-008-2021 - APROX. 1.616 ITENS - BARRA NÃO METÁLICA, ROLAMENTO E OUTROS - VEJA DESCRITIVO DE ITENS - LOC: MANGARATIBA -  ILHA GUAÍBA/RJ")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=HYPERLINK("https://leilaoonline.net/lote/detalhe/98047", "311")</f>
      </c>
      <c r="B89" s="4" t="s">
        <f>=HYPERLINK("https://leilaoonline.net/lote/detalhe/98047", "TIG-007-2021 - APROX. 158 ITENS CHAPA, PAINEL, PARAFUSO E OUTROS - VEJA DESCRITIVO DE ITENS - LOC: MANGARATIBA - ILHA GUAÍBA/RJ")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=HYPERLINK("https://leilaoonline.net/lote/detalhe/98048", "313")</f>
      </c>
      <c r="B90" s="4" t="s">
        <f>=HYPERLINK("https://leilaoonline.net/lote/detalhe/98048", "SSG-007-2021-MRO - APROX. 249 ITENS - DISJUNTOR, FUSÍVEL E OUTROS - VEJA DESCRITIVO DE ITENS - LOC: CANAA DOS CARAJAS-PA")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=HYPERLINK("https://leilaoonline.net/lote/detalhe/98049", "315")</f>
      </c>
      <c r="B91" s="4" t="s">
        <f>=HYPERLINK("https://leilaoonline.net/lote/detalhe/98049", "SLS-MRO-039-2021 - APROX. 443 ITENS - ANEL, RACK E OUTROS - VEJA DESCRITIVO DE ITENS - LOC: SÃO LUÍS - MA")</f>
      </c>
      <c r="C91" s="4" t="inlineStr">
        <is>
          <t>Não vendido</t>
        </is>
      </c>
      <c r="D91" s="4" t="inlineStr">
        <is>
          <t>32</t>
        </is>
      </c>
      <c r="E91" s="5" t="inlineStr">
        <is>
          <t>6.250,00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=HYPERLINK("https://leilaoonline.net/lote/detalhe/98050", "317")</f>
      </c>
      <c r="B92" s="4" t="s">
        <f>=HYPERLINK("https://leilaoonline.net/lote/detalhe/98050", "SLS-MRO-037-2021 - APROX. 411 ITENS - CONECTOR, VEDAÇÃO, RETENTOR  E OUTROS - VEJA DESCRITIVO DE ITENS - LOC: SÃO LUÍS - MA")</f>
      </c>
      <c r="C92" s="4" t="inlineStr">
        <is>
          <t>Vendido</t>
        </is>
      </c>
      <c r="D92" s="4" t="inlineStr">
        <is>
          <t>19</t>
        </is>
      </c>
      <c r="E92" s="5" t="inlineStr">
        <is>
          <t>3.200,00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=HYPERLINK("https://leilaoonline.net/lote/detalhe/98051", "320")</f>
      </c>
      <c r="B93" s="4" t="s">
        <f>=HYPERLINK("https://leilaoonline.net/lote/detalhe/98051", "SLS-MRO-031-2021 - APROX. 169 ITENS - FONTE, MONITOR E OUTROS - VEJA DESCRITIVO DE ITENS - LOC: SÃO LUÍS - MA")</f>
      </c>
      <c r="C93" s="4" t="inlineStr">
        <is>
          <t>Vendido</t>
        </is>
      </c>
      <c r="D93" s="4" t="inlineStr">
        <is>
          <t>19</t>
        </is>
      </c>
      <c r="E93" s="5" t="inlineStr">
        <is>
          <t>4.100,00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=HYPERLINK("https://leilaoonline.net/lote/detalhe/98052", "321")</f>
      </c>
      <c r="B94" s="4" t="s">
        <f>=HYPERLINK("https://leilaoonline.net/lote/detalhe/98052", "SLS-MRO-029-2021 - APROX. 942 ITENS  - RETENTOR, PASTILHA E OUTROS - VEJA DESCRITIVO DE ITENS - LOC: SÃO LUÍS - MA")</f>
      </c>
      <c r="C94" s="4" t="inlineStr">
        <is>
          <t>Vendido</t>
        </is>
      </c>
      <c r="D94" s="4" t="inlineStr">
        <is>
          <t>15</t>
        </is>
      </c>
      <c r="E94" s="5" t="inlineStr">
        <is>
          <t>2.600,00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=HYPERLINK("https://leilaoonline.net/lote/detalhe/98054", "322")</f>
      </c>
      <c r="B95" s="4" t="s">
        <f>=HYPERLINK("https://leilaoonline.net/lote/detalhe/98054", "SLS-MRO-027-2021 - APROX. 10.868 ITENS - CABO POTÊNCIA, SIRENE, PAINEL E OUTROS - VEJA DESCRITIVO DE ITENS - LOC: SÃO LUÍS - MA")</f>
      </c>
      <c r="C95" s="4" t="inlineStr">
        <is>
          <t>Vendido</t>
        </is>
      </c>
      <c r="D95" s="4" t="inlineStr">
        <is>
          <t>46</t>
        </is>
      </c>
      <c r="E95" s="5" t="inlineStr">
        <is>
          <t>27.200,00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=HYPERLINK("https://leilaoonline.net/lote/detalhe/98059", "325")</f>
      </c>
      <c r="B96" s="4" t="s">
        <f>=HYPERLINK("https://leilaoonline.net/lote/detalhe/98059", "SLS-MRO-017-2021 - APROX. 309 ITENS - MANGUEIRA, CORRENTE E OUTROS - VEJA DESCRITIVO DE ITENS - LOC: SÃO LUÍS - MA")</f>
      </c>
      <c r="C96" s="4" t="inlineStr">
        <is>
          <t>Vendido</t>
        </is>
      </c>
      <c r="D96" s="4" t="inlineStr">
        <is>
          <t>15</t>
        </is>
      </c>
      <c r="E96" s="5" t="inlineStr">
        <is>
          <t>2.600,00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=HYPERLINK("https://leilaoonline.net/lote/detalhe/98060", "326")</f>
      </c>
      <c r="B97" s="4" t="s">
        <f>=HYPERLINK("https://leilaoonline.net/lote/detalhe/98060", "SLS-MRO-016-2021 - APROX. 482 ITENS - MAGUEIRA, ANEL, VÁLVULA  E OUTROS - VEJA DESCRITIVO DE ITENS - LOC: SÃO LUÍS - MA")</f>
      </c>
      <c r="C97" s="4" t="inlineStr">
        <is>
          <t>Vendido</t>
        </is>
      </c>
      <c r="D97" s="4" t="inlineStr">
        <is>
          <t>13</t>
        </is>
      </c>
      <c r="E97" s="5" t="inlineStr">
        <is>
          <t>2.300,00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=HYPERLINK("https://leilaoonline.net/lote/detalhe/98064", "328")</f>
      </c>
      <c r="B98" s="4" t="s">
        <f>=HYPERLINK("https://leilaoonline.net/lote/detalhe/98064", "SLS-MRO-012-2021 - APROX. 2.409 ITENS - ARRUELA, CABO, BUCHA E OUTROS - VEJA DESCRITIVO DE ITENS - LOC: SÃO LUÍS - MA")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=HYPERLINK("https://leilaoonline.net/lote/detalhe/98065", "331")</f>
      </c>
      <c r="B99" s="4" t="s">
        <f>=HYPERLINK("https://leilaoonline.net/lote/detalhe/98065", "SLS-EQ-020-2021 - 7 GAVETEIROS - VEJA DESCRITIVO DE ITENS - LOC: SÃO LUÍS - MA")</f>
      </c>
      <c r="C99" s="4" t="inlineStr">
        <is>
          <t>Vendido</t>
        </is>
      </c>
      <c r="D99" s="4" t="inlineStr">
        <is>
          <t>5</t>
        </is>
      </c>
      <c r="E99" s="5" t="inlineStr">
        <is>
          <t>2.150,00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=HYPERLINK("https://leilaoonline.net/lote/detalhe/98068", "332")</f>
      </c>
      <c r="B100" s="4" t="s">
        <f>=HYPERLINK("https://leilaoonline.net/lote/detalhe/98068", "SLS-EQ-019-2021 -  APROX.114 ITENS - CADEIRAS DIVERSAS - VEJA DESCRITIVO DE ITENS - LOC: SÃO LUÍS - MA")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3.100,00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=HYPERLINK("https://leilaoonline.net/lote/detalhe/98069", "333")</f>
      </c>
      <c r="B101" s="4" t="s">
        <f>=HYPERLINK("https://leilaoonline.net/lote/detalhe/98069", "SLS-EQ-016-2021 - 9 ITENS - MAQUINA PARA EMENDA DE FIBRA OPTICA - VEJA DESCRITIVO DE ITENS - LOC: SÃO LUÍS - MA")</f>
      </c>
      <c r="C101" s="4" t="inlineStr">
        <is>
          <t>Vendido</t>
        </is>
      </c>
      <c r="D101" s="4" t="inlineStr">
        <is>
          <t>53</t>
        </is>
      </c>
      <c r="E101" s="5" t="inlineStr">
        <is>
          <t>9.750,00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=HYPERLINK("https://leilaoonline.net/lote/detalhe/98070", "334")</f>
      </c>
      <c r="B102" s="4" t="s">
        <f>=HYPERLINK("https://leilaoonline.net/lote/detalhe/98070", "SLS-EQ-011-2021 - 7 ITENS REFIRGERADOR, FORNO E OUTROS - VEJA DESCRITIVO DE ITENS - LOC: SÃO LUÍS - MA")</f>
      </c>
      <c r="C102" s="4" t="inlineStr">
        <is>
          <t>Vendido</t>
        </is>
      </c>
      <c r="D102" s="4" t="inlineStr">
        <is>
          <t>35</t>
        </is>
      </c>
      <c r="E102" s="5" t="inlineStr">
        <is>
          <t>5.400,00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=HYPERLINK("https://leilaoonline.net/lote/detalhe/98072", "336")</f>
      </c>
      <c r="B103" s="4" t="s">
        <f>=HYPERLINK("https://leilaoonline.net/lote/detalhe/98072", "SLS-EQ-007-2021 - 14 ITENS ACCESS POINT, SWITCH E OUTROS - VEJA DESCRITIVO DE ITENS - LOC: SÃO LUÍS - MA")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=HYPERLINK("https://leilaoonline.net/lote/detalhe/97737", "400")</f>
      </c>
      <c r="B104" s="4" t="s">
        <f>=HYPERLINK("https://leilaoonline.net/lote/detalhe/97737", "082-121-2021 - APROX. 5322 ITENS, PARAFUSOS, ARRUELAS , PORCAS E OUTROS - VEJA DESCRITIVO DE ITENS - LOC. Vitória / ES")</f>
      </c>
      <c r="C104" s="4" t="inlineStr">
        <is>
          <t>Não vendido</t>
        </is>
      </c>
      <c r="D104" s="4" t="inlineStr">
        <is>
          <t>52</t>
        </is>
      </c>
      <c r="E104" s="5" t="inlineStr">
        <is>
          <t>10.650,00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=HYPERLINK("https://leilaoonline.net/lote/detalhe/97740", "401")</f>
      </c>
      <c r="B105" s="4" t="s">
        <f>=HYPERLINK("https://leilaoonline.net/lote/detalhe/97740", "082-126-2021- APROX. 191 ITENS, VALVULAS , ISOLADOR, CHAPAS E OUTROS - VEJA DESCRITIVO DE ITENS - LOC. Vitória / ES")</f>
      </c>
      <c r="C105" s="4" t="inlineStr">
        <is>
          <t>Não vendido</t>
        </is>
      </c>
      <c r="D105" s="4" t="inlineStr">
        <is>
          <t>21</t>
        </is>
      </c>
      <c r="E105" s="5" t="inlineStr">
        <is>
          <t>2.900,00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=HYPERLINK("https://leilaoonline.net/lote/detalhe/97745", "402")</f>
      </c>
      <c r="B106" s="4" t="s">
        <f>=HYPERLINK("https://leilaoonline.net/lote/detalhe/97745", "082-127-2021- APROX. 199 ITENS, ACOPLAMENTO, TUBOS , CHAPAS E OUTROS - VEJA DESCRITIVO DE ITENS - LOC. Vitória / ES")</f>
      </c>
      <c r="C106" s="4" t="inlineStr">
        <is>
          <t>Vendido</t>
        </is>
      </c>
      <c r="D106" s="4" t="inlineStr">
        <is>
          <t>23</t>
        </is>
      </c>
      <c r="E106" s="5" t="inlineStr">
        <is>
          <t>2.850,00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=HYPERLINK("https://leilaoonline.net/lote/detalhe/97750", "403")</f>
      </c>
      <c r="B107" s="4" t="s">
        <f>=HYPERLINK("https://leilaoonline.net/lote/detalhe/97750", "082-128-2021 - 06 ITENS, TAMBOR, CAIXA DE ROLAMENTOS E OUTROS - VEJA DESCRITIVO DE ITENS - LOC. Vitória / ES")</f>
      </c>
      <c r="C107" s="4" t="inlineStr">
        <is>
          <t>Vendido</t>
        </is>
      </c>
      <c r="D107" s="4" t="inlineStr">
        <is>
          <t>10</t>
        </is>
      </c>
      <c r="E107" s="5" t="inlineStr">
        <is>
          <t>2.300,00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=HYPERLINK("https://leilaoonline.net/lote/detalhe/97752", "404")</f>
      </c>
      <c r="B108" s="4" t="s">
        <f>=HYPERLINK("https://leilaoonline.net/lote/detalhe/97752", "082-129-2021 - 10 PARTES E PECAS EQUIPAMENTOS ELEVAÇÃO , LOC. Vitória / ES")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=HYPERLINK("https://leilaoonline.net/lote/detalhe/97754", "405")</f>
      </c>
      <c r="B109" s="4" t="s">
        <f>=HYPERLINK("https://leilaoonline.net/lote/detalhe/97754", "082-130-2021 - 18 ITENS, CAVALETE , CORRENTES ,  VEJA DESCRITIVO DE ITENS - LOC. Vitória / ES")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2.700,00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=HYPERLINK("https://leilaoonline.net/lote/detalhe/97756", "406")</f>
      </c>
      <c r="B110" s="4" t="s">
        <f>=HYPERLINK("https://leilaoonline.net/lote/detalhe/97756", "082-131-2021- 06 ITENS, MOTOR CORRENTE ALTERNADA E OUTROS - VEJA DESCRITIVO DE ITENS - LOC. Vitória / ES")</f>
      </c>
      <c r="C110" s="4" t="inlineStr">
        <is>
          <t>Vendido</t>
        </is>
      </c>
      <c r="D110" s="4" t="inlineStr">
        <is>
          <t>58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=HYPERLINK("https://leilaoonline.net/lote/detalhe/97758", "407")</f>
      </c>
      <c r="B111" s="4" t="s">
        <f>=HYPERLINK("https://leilaoonline.net/lote/detalhe/97758", "CKS-ATI-115-2021 - 01 FURADEIRA BRACO 1690 MM , LOC. PARAUAPEBAS - PARÁ")</f>
      </c>
      <c r="C111" s="4" t="inlineStr">
        <is>
          <t>Não vendido</t>
        </is>
      </c>
      <c r="D111" s="4" t="inlineStr">
        <is>
          <t>53</t>
        </is>
      </c>
      <c r="E111" s="5" t="inlineStr">
        <is>
          <t>11.500,00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=HYPERLINK("https://leilaoonline.net/lote/detalhe/97760", "408")</f>
      </c>
      <c r="B112" s="4" t="s">
        <f>=HYPERLINK("https://leilaoonline.net/lote/detalhe/97760", "CKS-ATI-116-2021- 01 TORNO MECANICO UNIVERSAL ROMI - I30A; ANO 1987 ,  LOC. PARAUAPEBAS - PARÁ")</f>
      </c>
      <c r="C112" s="4" t="inlineStr">
        <is>
          <t>Vendido</t>
        </is>
      </c>
      <c r="D112" s="4" t="inlineStr">
        <is>
          <t>68</t>
        </is>
      </c>
      <c r="E112" s="5" t="inlineStr">
        <is>
          <t>29.250,00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=HYPERLINK("https://leilaoonline.net/lote/detalhe/97761", "409")</f>
      </c>
      <c r="B113" s="4" t="s">
        <f>=HYPERLINK("https://leilaoonline.net/lote/detalhe/97761", "CKS-ATI-117-2021- 03 PÇAS , ESTAÇAO , RECEPTOR -  VEJA DESCRITIVO DE ITENS - LOC. PARAUAPEBAS - PARÁ")</f>
      </c>
      <c r="C113" s="4" t="inlineStr">
        <is>
          <t>Não vendido</t>
        </is>
      </c>
      <c r="D113" s="4" t="inlineStr">
        <is>
          <t>20</t>
        </is>
      </c>
      <c r="E113" s="5" t="inlineStr">
        <is>
          <t>2.750,00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=HYPERLINK("https://leilaoonline.net/lote/detalhe/97762", "410")</f>
      </c>
      <c r="B114" s="4" t="s">
        <f>=HYPERLINK("https://leilaoonline.net/lote/detalhe/97762", "CKS-ATI-119-2021 - 01 MAQUINA DE SOLDA - EUTECTIC - MigArc 4200 - SÉRIE: 60CZSW ANO: 2014,  LOC. PARAUAPEBAS - PARÁ")</f>
      </c>
      <c r="C114" s="4" t="inlineStr">
        <is>
          <t>Vendido</t>
        </is>
      </c>
      <c r="D114" s="4" t="inlineStr">
        <is>
          <t>24</t>
        </is>
      </c>
      <c r="E114" s="5" t="inlineStr">
        <is>
          <t>3.850,00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=HYPERLINK("https://leilaoonline.net/lote/detalhe/97763", "411")</f>
      </c>
      <c r="B115" s="4" t="s">
        <f>=HYPERLINK("https://leilaoonline.net/lote/detalhe/97763", "CKS-MRO-114-2021 - 43 ITENS, FILTRO FLUID OLEO COMBUS, DETROIT / BALDWIN, LOC. Carajás - PA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=HYPERLINK("https://leilaoonline.net/lote/detalhe/97994", "412")</f>
      </c>
      <c r="B116" s="4" t="s">
        <f>=HYPERLINK("https://leilaoonline.net/lote/detalhe/97994", "GOV-105-2021- 01 ARMARIO PEQUENO, 01 CADEIRA CONJUGADA DE 03 LUGARES ALBERFLEX, LOC. GOVERNADOR VALADARES /MG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=HYPERLINK("https://leilaoonline.net/lote/detalhe/97764", "413")</f>
      </c>
      <c r="B117" s="4" t="s">
        <f>=HYPERLINK("https://leilaoonline.net/lote/detalhe/97764", "GOV-119-2021 - 03 ITENS, LAVADORA DE ALTA, MAQUINA DE SOLDA , VEJA DESCRITIVO DE ITENS - LOC.GOVERNADOR VALADARES/MG")</f>
      </c>
      <c r="C117" s="4" t="inlineStr">
        <is>
          <t>Vendido</t>
        </is>
      </c>
      <c r="D117" s="4" t="inlineStr">
        <is>
          <t>23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=HYPERLINK("https://leilaoonline.net/lote/detalhe/97765", "414")</f>
      </c>
      <c r="B118" s="4" t="s">
        <f>=HYPERLINK("https://leilaoonline.net/lote/detalhe/97765", "GOV-120-2021- 03 ITENS, MAQUINA DE SOLDA DIVERSAS , VEJA DESCRITIVO DE ITENS - LOC. GOVERNADOR VALADARES/MG")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=HYPERLINK("https://leilaoonline.net/lote/detalhe/97766", "415")</f>
      </c>
      <c r="B119" s="4" t="s">
        <f>=HYPERLINK("https://leilaoonline.net/lote/detalhe/97766", "GOV-121-2021- 03 ITENS, GERADOR HONDA , ESMELHADEIRA- VEJA DESCRITIVO DE ITENS - LOC. GOVERNADOR VALADARES/MG")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=HYPERLINK("https://leilaoonline.net/lote/detalhe/97767", "416")</f>
      </c>
      <c r="B120" s="4" t="s">
        <f>=HYPERLINK("https://leilaoonline.net/lote/detalhe/97767", "GOV-122-2021- 10 ITENS, MAQUINA DE SOLDA, MOTO VIBRADOR E OUTROS - VEJA DESCRITIVO DE ITENS - LOC. GOVERNADOR VALADARES/MG")</f>
      </c>
      <c r="C120" s="4" t="inlineStr">
        <is>
          <t>Não vendido</t>
        </is>
      </c>
      <c r="D120" s="4" t="inlineStr">
        <is>
          <t>13</t>
        </is>
      </c>
      <c r="E120" s="5" t="inlineStr">
        <is>
          <t>1.700,00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=HYPERLINK("https://leilaoonline.net/lote/detalhe/97768", "417")</f>
      </c>
      <c r="B121" s="4" t="s">
        <f>=HYPERLINK("https://leilaoonline.net/lote/detalhe/97768", "ITA-059-2021- 70 UND. CADEIRA AUDITORIO ESTOFADA FIXA, LOC. ITABIRA/MG")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1.960,00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=HYPERLINK("https://leilaoonline.net/lote/detalhe/97769", "418")</f>
      </c>
      <c r="B122" s="4" t="s">
        <f>=HYPERLINK("https://leilaoonline.net/lote/detalhe/97769", "ITA- 060-2021- 01 BASCULA MEIA CANA ROSSETTI CP5144, LOC. ITABIRA/MG")</f>
      </c>
      <c r="C122" s="4" t="inlineStr">
        <is>
          <t>Vendido</t>
        </is>
      </c>
      <c r="D122" s="4" t="inlineStr">
        <is>
          <t>100</t>
        </is>
      </c>
      <c r="E122" s="5" t="inlineStr">
        <is>
          <t>33.550,00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=HYPERLINK("https://leilaoonline.net/lote/detalhe/97770", "419")</f>
      </c>
      <c r="B123" s="4" t="s">
        <f>=HYPERLINK("https://leilaoonline.net/lote/detalhe/97770", "ITA-061-2021- 01 BASCULA MEIA CANA ROSSETTI CP5143, LOC. ITABIRA/MG")</f>
      </c>
      <c r="C123" s="4" t="inlineStr">
        <is>
          <t>Vendido</t>
        </is>
      </c>
      <c r="D123" s="4" t="inlineStr">
        <is>
          <t>93</t>
        </is>
      </c>
      <c r="E123" s="5" t="inlineStr">
        <is>
          <t>29.200,00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=HYPERLINK("https://leilaoonline.net/lote/detalhe/97771", "420")</f>
      </c>
      <c r="B124" s="4" t="s">
        <f>=HYPERLINK("https://leilaoonline.net/lote/detalhe/97771", "ITA-062-2021- 01 AR CONDICIONADO CONSUL, LOC.ITABIRA/MG")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=HYPERLINK("https://leilaoonline.net/lote/detalhe/97772", "421")</f>
      </c>
      <c r="B125" s="4" t="s">
        <f>=HYPERLINK("https://leilaoonline.net/lote/detalhe/97772", "MRB-MRO-002-2021 - 103 ITENS, ELEMENTOS , FILTROS E OUTROS - VEJA DESCRITIVO DE ITENS - LOC. MARABÁ / PA")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=HYPERLINK("https://leilaoonline.net/lote/detalhe/97773", "422")</f>
      </c>
      <c r="B126" s="4" t="s">
        <f>=HYPERLINK("https://leilaoonline.net/lote/detalhe/97773", "MUT-023-2021- 01 EMPILHADEIRA MENEGOTTI, MOD. CDD15H, ANO 2011, LOC. NOVA LIMA-MG")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9.350,00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=HYPERLINK("https://leilaoonline.net/lote/detalhe/97997", "423")</f>
      </c>
      <c r="B127" s="4" t="s">
        <f>=HYPERLINK("https://leilaoonline.net/lote/detalhe/97997", "SLB-039-2021- AFIADOR DE FACAS DO TRITURADOR DE MADEIRA LIPPEL, MOD. AFI-700A, ANO 2014, LOC. MARAPA/PA ")</f>
      </c>
      <c r="C127" s="4" t="inlineStr">
        <is>
          <t>Vendido</t>
        </is>
      </c>
      <c r="D127" s="4" t="inlineStr">
        <is>
          <t>22</t>
        </is>
      </c>
      <c r="E127" s="5" t="inlineStr">
        <is>
          <t>3.400,00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=HYPERLINK("https://leilaoonline.net/lote/detalhe/98000", "424")</f>
      </c>
      <c r="B128" s="4" t="s">
        <f>=HYPERLINK("https://leilaoonline.net/lote/detalhe/98000", "SLB-040-2021- 20 PÇAS, HASTE , BIT - VEJA DESCRITIVO DE ITENS - LOC. Marabá/ PA")</f>
      </c>
      <c r="C128" s="4" t="inlineStr">
        <is>
          <t>Não vendido</t>
        </is>
      </c>
      <c r="D128" s="4" t="inlineStr">
        <is>
          <t>97</t>
        </is>
      </c>
      <c r="E128" s="5" t="inlineStr">
        <is>
          <t>19.900,00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=HYPERLINK("https://leilaoonline.net/lote/detalhe/98002", "425")</f>
      </c>
      <c r="B129" s="4" t="s">
        <f>=HYPERLINK("https://leilaoonline.net/lote/detalhe/98002", "SLB-042-2021- APROX. 168 ITENS , BROCAS, HASTES E OUTROS - VEJA DESCRITIVO DE ITENS - LOC. Marabá/ PA")</f>
      </c>
      <c r="C129" s="4" t="inlineStr">
        <is>
          <t>Vendido</t>
        </is>
      </c>
      <c r="D129" s="4" t="inlineStr">
        <is>
          <t>214</t>
        </is>
      </c>
      <c r="E129" s="5" t="inlineStr">
        <is>
          <t>90.210,00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=HYPERLINK("https://leilaoonline.net/lote/detalhe/98005", "426")</f>
      </c>
      <c r="B130" s="4" t="s">
        <f>=HYPERLINK("https://leilaoonline.net/lote/detalhe/98005", "SLS-EQ-012-2021- 01 LAVADORA DE ALTA PRESSÃO KARCHER , 01 LAVADORA E SECADORA DE PISOS, LOC. São Luís - MA")</f>
      </c>
      <c r="C130" s="4" t="inlineStr">
        <is>
          <t>Não vendido</t>
        </is>
      </c>
      <c r="D130" s="4" t="inlineStr">
        <is>
          <t>46</t>
        </is>
      </c>
      <c r="E130" s="5" t="inlineStr">
        <is>
          <t>9.100,00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=HYPERLINK("https://leilaoonline.net/lote/detalhe/98007", "427")</f>
      </c>
      <c r="B131" s="4" t="s">
        <f>=HYPERLINK("https://leilaoonline.net/lote/detalhe/98007", "SLS-EQ-034-2021- 02 MAQUINAS DE SOLDA, VEJA DESCRITIVO - LOC. LOC. São Luís ")</f>
      </c>
      <c r="C131" s="4" t="inlineStr">
        <is>
          <t>Não vendido</t>
        </is>
      </c>
      <c r="D131" s="4" t="inlineStr">
        <is>
          <t>12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=HYPERLINK("https://leilaoonline.net/lote/detalhe/98076", "428")</f>
      </c>
      <c r="B132" s="4" t="s">
        <f>=HYPERLINK("https://leilaoonline.net/lote/detalhe/98076", "SLS-EQZIPI-003-2021- 73 ITENS, CADEIRA  DIVERSAS, VEJA DESCRITIVO DE ITENS - LOC. São Luís - MA")</f>
      </c>
      <c r="C132" s="4" t="inlineStr">
        <is>
          <t>Não vendido</t>
        </is>
      </c>
      <c r="D132" s="4" t="inlineStr">
        <is>
          <t>12</t>
        </is>
      </c>
      <c r="E132" s="5" t="inlineStr">
        <is>
          <t>1.600,00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=HYPERLINK("https://leilaoonline.net/lote/detalhe/98078", "429")</f>
      </c>
      <c r="B133" s="4" t="s">
        <f>=HYPERLINK("https://leilaoonline.net/lote/detalhe/98078", "SLS-EQZIPI-009-2021-  APROX. 552 ITENS, ACCESS POINT, SWITCH E OUTROS - VEJA DESCRITIVO DE ITENS - LOC. São Luís - MA")</f>
      </c>
      <c r="C133" s="4" t="inlineStr">
        <is>
          <t>Não vendido</t>
        </is>
      </c>
      <c r="D133" s="4" t="inlineStr">
        <is>
          <t>31</t>
        </is>
      </c>
      <c r="E133" s="5" t="inlineStr">
        <is>
          <t>5.450,00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=HYPERLINK("https://leilaoonline.net/lote/detalhe/98079", "430")</f>
      </c>
      <c r="B134" s="4" t="s">
        <f>=HYPERLINK("https://leilaoonline.net/lote/detalhe/98079", "SLS-MRO-043-2021- 307 ITENS , MANGUEIRAS , PAVIOS, CORRENTES E OUTROS - VEJA DESCRITIVO DE ITENS - LOC. São Luís - MA")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4.050,00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=HYPERLINK("https://leilaoonline.net/lote/detalhe/98080", "431")</f>
      </c>
      <c r="B135" s="4" t="s">
        <f>=HYPERLINK("https://leilaoonline.net/lote/detalhe/98080", "SLS-MRO-045-2021- 673 ITENS, BALANCIM COMPONENTE, CHAVE, MODULO E OUTROS - VEJA DESCRITIVO DE ITENS - LOC. São Luís - MA")</f>
      </c>
      <c r="C135" s="4" t="inlineStr">
        <is>
          <t>Não vendido</t>
        </is>
      </c>
      <c r="D135" s="4" t="inlineStr">
        <is>
          <t>27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=HYPERLINK("https://leilaoonline.net/lote/detalhe/98081", "432")</f>
      </c>
      <c r="B136" s="4" t="s">
        <f>=HYPERLINK("https://leilaoonline.net/lote/detalhe/98081", "SLS-MRO-046-2021- 32 ITENS, FONTE COMPONENTE, MODULOS E OUTROS - VEJA DESCRITIVO DE ITENS - LOC. São Luís - MA")</f>
      </c>
      <c r="C136" s="4" t="inlineStr">
        <is>
          <t>Não vendido</t>
        </is>
      </c>
      <c r="D136" s="4" t="inlineStr">
        <is>
          <t>131</t>
        </is>
      </c>
      <c r="E136" s="5" t="inlineStr">
        <is>
          <t>74.400,00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=HYPERLINK("https://leilaoonline.net/lote/detalhe/98086", "434")</f>
      </c>
      <c r="B137" s="4" t="s">
        <f>=HYPERLINK("https://leilaoonline.net/lote/detalhe/98086", "SSG-004-2021-MRO- 106 ITENS, RETIFICADOR, BUCHAS, ROLAMENTOS E OUTROS - VEJA DESCRITIVO DE ITENS - LOC. Canaa dos Carajas/PA")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=HYPERLINK("https://leilaoonline.net/lote/detalhe/98088", "435")</f>
      </c>
      <c r="B138" s="4" t="s">
        <f>=HYPERLINK("https://leilaoonline.net/lote/detalhe/98088", "SSG-006-2021-MRO- 686 ITENS, RETENTORES, FILTROS , BROCAS E OUTROS - VEJA DESCRITIVO DE ITENS - LOC. CANAA DOS CARAJAS- PA")</f>
      </c>
      <c r="C138" s="4" t="inlineStr">
        <is>
          <t>Não vendido</t>
        </is>
      </c>
      <c r="D138" s="4" t="inlineStr">
        <is>
          <t>29</t>
        </is>
      </c>
      <c r="E138" s="5" t="inlineStr">
        <is>
          <t>5.400,00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=HYPERLINK("https://leilaoonline.net/lote/detalhe/98030", "800")</f>
      </c>
      <c r="B139" s="4" t="s">
        <f>=HYPERLINK("https://leilaoonline.net/lote/detalhe/98030", "SLS-EQ-013-2018-Q - 1 VAGÃO PASSAGEIRO SMR - 104352-8, LOC: SÃO LUÍS / MA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37.000,00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=HYPERLINK("https://leilaoonline.net/lote/detalhe/98044", "837")</f>
      </c>
      <c r="B140" s="4" t="s">
        <f>=HYPERLINK("https://leilaoonline.net/lote/detalhe/98044", "CKS-ATI-088-2021 - 1 UNIDADE DE FILTRAGEM DE OLEO DE TRANFORMADORES - ANO 2014 - MARCA: HYDRAPAR -SERIE: 312440 - LOC: CARAJAS, PA")</f>
      </c>
      <c r="C140" s="4" t="inlineStr">
        <is>
          <t>Não vendido</t>
        </is>
      </c>
      <c r="D140" s="4" t="inlineStr">
        <is>
          <t>23</t>
        </is>
      </c>
      <c r="E140" s="5" t="inlineStr">
        <is>
          <t>6.750,00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=HYPERLINK("https://leilaoonline.net/lote/detalhe/98045", "838")</f>
      </c>
      <c r="B141" s="4" t="s">
        <f>=HYPERLINK("https://leilaoonline.net/lote/detalhe/98045", "CKS-ATI-099-2021 - 14 ITENS - MÁQUINAS DE SOLDA - VEJA DESCRITIVO DE ITENS - LO: CARAJÁS, PA")</f>
      </c>
      <c r="C141" s="4" t="inlineStr">
        <is>
          <t>Vendido</t>
        </is>
      </c>
      <c r="D141" s="4" t="inlineStr">
        <is>
          <t>52</t>
        </is>
      </c>
      <c r="E141" s="5" t="inlineStr">
        <is>
          <t>30.500,00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=HYPERLINK("https://leilaoonline.net/lote/detalhe/98330", "909")</f>
      </c>
      <c r="B142" s="4" t="s">
        <f>=HYPERLINK("https://leilaoonline.net/lote/detalhe/98330", "GOV-118-2021 - 573 ITENS - PARAFUSOS, VALVULAS, ROLAMENTOS E OUTROS - VEJA DESCRITIVO DE ITENS -LOC. GOVERNADOR VALADARES/MG")</f>
      </c>
      <c r="C142" s="4" t="inlineStr">
        <is>
          <t>Não vendido</t>
        </is>
      </c>
      <c r="D142" s="4" t="inlineStr">
        <is>
          <t>4</t>
        </is>
      </c>
      <c r="E142" s="5" t="inlineStr">
        <is>
          <t>850,00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=HYPERLINK("https://leilaoonline.net/lote/detalhe/98053", "911")</f>
      </c>
      <c r="B143" s="4" t="s">
        <f>=HYPERLINK("https://leilaoonline.net/lote/detalhe/98053", "ITA-049-2021 -01 BALANCEADORA DINÂMICA, LOC. ITABIRA/MG")</f>
      </c>
      <c r="C143" s="4" t="inlineStr">
        <is>
          <t>Vendido</t>
        </is>
      </c>
      <c r="D143" s="4" t="inlineStr">
        <is>
          <t>19</t>
        </is>
      </c>
      <c r="E143" s="5" t="inlineStr">
        <is>
          <t>2.300,00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=HYPERLINK("https://leilaoonline.net/lote/detalhe/98331", "913")</f>
      </c>
      <c r="B144" s="4" t="s">
        <f>=HYPERLINK("https://leilaoonline.net/lote/detalhe/98331", "ITA-054-2021 - 07 ITENS - ESTAÇÃO DE TRABALHOS DIVERSOS -  VEJA DESCRITIVO DE ITENS -LOC. ITABIRA/MG")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=HYPERLINK("https://leilaoonline.net/lote/detalhe/98055", "914")</f>
      </c>
      <c r="B145" s="4" t="s">
        <f>=HYPERLINK("https://leilaoonline.net/lote/detalhe/98055", "ITA-058-2021- MAQUINA DE SOLDA PORTATIL ORIGO ARC 3000I- LOC. ITABIRA/MG")</f>
      </c>
      <c r="C145" s="4" t="inlineStr">
        <is>
          <t>Vendido</t>
        </is>
      </c>
      <c r="D145" s="4" t="inlineStr">
        <is>
          <t>17</t>
        </is>
      </c>
      <c r="E145" s="5" t="inlineStr">
        <is>
          <t>3.100,00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=HYPERLINK("https://leilaoonline.net/lote/detalhe/98333", "918")</f>
      </c>
      <c r="B146" s="4" t="s">
        <f>=HYPERLINK("https://leilaoonline.net/lote/detalhe/98333", "ITA-053-2021- 292 ITENS - ANÉIS, CORREIA, PARAFUSOS - VEJA DESCRITIVO DE ITENS - LOC. ITABIRA/MG")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=HYPERLINK("https://leilaoonline.net/lote/detalhe/98057", "919")</f>
      </c>
      <c r="B147" s="4" t="s">
        <f>=HYPERLINK("https://leilaoonline.net/lote/detalhe/98057", "MCR-001-2021- APROX. 358 ITENS - RETENTORES, CONDULETE , ANEIS E OUTROS -  VEJA DESCRITIVO DE ITENS -LOC.Corumbá/MS")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=HYPERLINK("https://leilaoonline.net/lote/detalhe/98058", "921")</f>
      </c>
      <c r="B148" s="4" t="s">
        <f>=HYPERLINK("https://leilaoonline.net/lote/detalhe/98058", "MCR-002-2021- APROX. 1.626 ITENS , FUSIVEL, CONDENSADOR, PINOS E OUTROS -  VEJA DESCRITIVO DE ITENS -LOC. Corumbá/MS")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=HYPERLINK("https://leilaoonline.net/lote/detalhe/98334", "922")</f>
      </c>
      <c r="B149" s="4" t="s">
        <f>=HYPERLINK("https://leilaoonline.net/lote/detalhe/98334", "MCR-003-2021- 35 ITENS , CADEIRAS ASSENTOS DIVERSAS, VEJA DESCRITIVO DE ITENS -  VEJA DESCRITIVO DE ITENS -LOC. Corumbá/MS")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1.350,00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=HYPERLINK("https://leilaoonline.net/lote/detalhe/98061", "925")</f>
      </c>
      <c r="B150" s="4" t="s">
        <f>=HYPERLINK("https://leilaoonline.net/lote/detalhe/98061", "MCR-013-2021- APROX. 807 ITENS , GAXETA, ANTENA , RETENTORES E OUTROS -  VEJA DESCRITIVO DE ITENS -LOC. Corumbá/MS")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1.400,00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=HYPERLINK("https://leilaoonline.net/lote/detalhe/98062", "927")</f>
      </c>
      <c r="B151" s="4" t="s">
        <f>=HYPERLINK("https://leilaoonline.net/lote/detalhe/98062", "MCR-PGC-005-2021- 35 ITENS, CADEIRAS DIVERSAS -  VEJA DESCRITIVO DE ITENS -LOC. Corumbá/MS")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=HYPERLINK("https://leilaoonline.net/lote/detalhe/98335", "929")</f>
      </c>
      <c r="B152" s="4" t="s">
        <f>=HYPERLINK("https://leilaoonline.net/lote/detalhe/98335", "SIS-006-2021- 03 MAQUINAS DE LAVAR DIVERSAS- VEJA DESCRITIVO DE ITENS -  LOC. SANTA INES/ MA")</f>
      </c>
      <c r="C152" s="4" t="inlineStr">
        <is>
          <t>Vendido</t>
        </is>
      </c>
      <c r="D152" s="4" t="inlineStr">
        <is>
          <t>16</t>
        </is>
      </c>
      <c r="E152" s="5" t="inlineStr">
        <is>
          <t>5.600,00</t>
        </is>
      </c>
      <c r="F152" s="4" t="inlineStr">
        <is>
          <t>300.00</t>
        </is>
      </c>
    </row>
    <row collapsed="false" customFormat="false" customHeight="false" hidden="false" ht="12.1" outlineLevel="0" r="153">
      <c r="A153" s="5" t="s">
        <f>=HYPERLINK("https://leilaoonline.net/lote/detalhe/98063", "930")</f>
      </c>
      <c r="B153" s="4" t="s">
        <f>=HYPERLINK("https://leilaoonline.net/lote/detalhe/98063", "SIS-007-2021- 04 ITENS, FORNO ELETRICO, FREEZER HORIZONTAL E OUTROS-  VEJA DESCRITIVO DE ITENS -LOC. SANTA INES/ MA")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=HYPERLINK("https://leilaoonline.net/lote/detalhe/98337", "931")</f>
      </c>
      <c r="B154" s="4" t="s">
        <f>=HYPERLINK("https://leilaoonline.net/lote/detalhe/98337", "SLB-005-2021- 06 PÇ- CABO ACO PRE-FORM 64MM REG DIR, LOC. Marabá/ PA")</f>
      </c>
      <c r="C154" s="4" t="inlineStr">
        <is>
          <t>Vendido</t>
        </is>
      </c>
      <c r="D154" s="4" t="inlineStr">
        <is>
          <t>28</t>
        </is>
      </c>
      <c r="E154" s="5" t="inlineStr">
        <is>
          <t>7.100,00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=HYPERLINK("https://leilaoonline.net/lote/detalhe/98066", "932")</f>
      </c>
      <c r="B155" s="4" t="s">
        <f>=HYPERLINK("https://leilaoonline.net/lote/detalhe/98066", "SLB-013-2021 - 05 PÇAS, PARTES E BOMBAS, VEJA DESCRITIVO DE ITENS - LOC. Marabá/ PA")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=HYPERLINK("https://leilaoonline.net/lote/detalhe/98067", "934")</f>
      </c>
      <c r="B156" s="4" t="s">
        <f>=HYPERLINK("https://leilaoonline.net/lote/detalhe/98067", "SLB-020-2021 - MESA DE ROLOS BRASTORNO, ANO 2011, LOC. Marabá/PA")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=HYPERLINK("https://leilaoonline.net/lote/detalhe/98071", "935")</f>
      </c>
      <c r="B157" s="4" t="s">
        <f>=HYPERLINK("https://leilaoonline.net/lote/detalhe/98071", "SLB-021-2021- EQUIPAMENTO MACDARMA D-12, ANO 2018, LOC. MARABÁ/PA")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=HYPERLINK("https://leilaoonline.net/lote/detalhe/98073", "937")</f>
      </c>
      <c r="B158" s="4" t="s">
        <f>=HYPERLINK("https://leilaoonline.net/lote/detalhe/98073", "SLB-036-2021-  APROX. 693 ITENS, ELEMENTOS, FILTROS E OUTROS - VEJA DESCRITIVO DE ITENS - LOC. MARABÁ/ PA  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1.700,00</t>
        </is>
      </c>
      <c r="F1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2026-04-14T22:42:38.00Z</dcterms:created>
  <dc:creator>Tellks Tecnologia</dc:creator>
  <cp:revision>0</cp:revision>
</cp:coreProperties>
</file>