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 MB ACTROS 08/09 - 2 GUINDAUTOS - 2 CAT 416E - 110 Vagões do tipo Hopper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=HYPERLINK("https://leilaoonline.net/lote/detalhe/83780", "133")</f>
      </c>
      <c r="B11" s="4" t="s">
        <f>=HYPERLINK("https://leilaoonline.net/lote/detalhe/83780", "ITA-011-2021 - Caminhonete FORD RANGER XLT CD4M32, ANO 2014 - PLACA IUV-9069 - LOCALIZAÇÃO: ITABIRA/MG")</f>
      </c>
      <c r="C11" s="4" t="inlineStr">
        <is>
          <t>Vendido</t>
        </is>
      </c>
      <c r="D11" s="4" t="inlineStr">
        <is>
          <t>65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=HYPERLINK("https://leilaoonline.net/lote/detalhe/83126", "134")</f>
      </c>
      <c r="B12" s="4" t="s">
        <f>=HYPERLINK("https://leilaoonline.net/lote/detalhe/83126", "SLS-NNA5837-2021 - Caminhão basculante M. BENZ ATEGO 2425, ANO 2009/2009, PLACA NNA-5837 - LOCALIZAÇÃO: SÃO LUÍS/MA")</f>
      </c>
      <c r="C12" s="4" t="inlineStr">
        <is>
          <t>Não vendido</t>
        </is>
      </c>
      <c r="D12" s="4" t="inlineStr">
        <is>
          <t>97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=HYPERLINK("https://leilaoonline.net/lote/detalhe/83125", "135")</f>
      </c>
      <c r="B13" s="4" t="s">
        <f>=HYPERLINK("https://leilaoonline.net/lote/detalhe/83125", "SLS-NMS5441-2021 - Caminhão M.BENZ AXOR 2035 S, ANO 2009, PLACA NMS-5441 - LOCALIZAÇÃO: SÃO LUÍS/MA")</f>
      </c>
      <c r="C13" s="4" t="inlineStr">
        <is>
          <t>Não vendido</t>
        </is>
      </c>
      <c r="D13" s="4" t="inlineStr">
        <is>
          <t>61</t>
        </is>
      </c>
      <c r="E13" s="5" t="inlineStr">
        <is>
          <t>83.000,00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=HYPERLINK("https://leilaoonline.net/lote/detalhe/83124", "136")</f>
      </c>
      <c r="B14" s="4" t="s">
        <f>=HYPERLINK("https://leilaoonline.net/lote/detalhe/83124", "SLS-NHT0594-2021 - Caminhão guindauto FORD CARGO 1317 E, ANO 2008, PLACA NHT-0594 - LOCALIZAÇÃO: SÃO LUÍS/MA")</f>
      </c>
      <c r="C14" s="4" t="inlineStr">
        <is>
          <t>Vendido</t>
        </is>
      </c>
      <c r="D14" s="4" t="inlineStr">
        <is>
          <t>79</t>
        </is>
      </c>
      <c r="E14" s="5" t="inlineStr">
        <is>
          <t>121.500,00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=HYPERLINK("https://leilaoonline.net/lote/detalhe/83122", "137")</f>
      </c>
      <c r="B15" s="4" t="s">
        <f>=HYPERLINK("https://leilaoonline.net/lote/detalhe/83122", "SLS-HPH4381-2021 - Caminhão guindauto M.BENZ L 1218 R, ANO 2000, PLACA HPH-4381 - LOCALIZAÇÃO: SÃO LUÍS/MA")</f>
      </c>
      <c r="C15" s="4" t="inlineStr">
        <is>
          <t>Vendido</t>
        </is>
      </c>
      <c r="D15" s="4" t="inlineStr">
        <is>
          <t>59</t>
        </is>
      </c>
      <c r="E15" s="5" t="inlineStr">
        <is>
          <t>117.500,00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=HYPERLINK("https://leilaoonline.net/lote/detalhe/83119", "138")</f>
      </c>
      <c r="B16" s="4" t="s">
        <f>=HYPERLINK("https://leilaoonline.net/lote/detalhe/83119", "SLS-EQ-003-2021 - Escavadeira CATERPILLAR 302.5C, ANO 2012 - LOCALIZAÇÃO: SÃO LUÍS/MA")</f>
      </c>
      <c r="C16" s="4" t="inlineStr">
        <is>
          <t>Vendido</t>
        </is>
      </c>
      <c r="D16" s="4" t="inlineStr">
        <is>
          <t>20</t>
        </is>
      </c>
      <c r="E16" s="5" t="inlineStr">
        <is>
          <t>51.500,00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=HYPERLINK("https://leilaoonline.net/lote/detalhe/83117", "139")</f>
      </c>
      <c r="B17" s="4" t="s">
        <f>=HYPERLINK("https://leilaoonline.net/lote/detalhe/83117", "SLS-EQ-002-2021 - Retroescavadeira CATERPILLAR 416E, ANO 2011 - LOCALIZAÇÃO: SÃO LUÍS/MA")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128.000,00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=HYPERLINK("https://leilaoonline.net/lote/detalhe/83114", "140")</f>
      </c>
      <c r="B18" s="4" t="s">
        <f>=HYPERLINK("https://leilaoonline.net/lote/detalhe/83114", "SFH-OMD5610-2021 - CAMINHAO I/M.BENZ ACTROS4844K 8X4 ANO 2009, PLACA OMD5610 - LOCALIZAÇÃO: SIMÕES FILHO / BAHIA")</f>
      </c>
      <c r="C18" s="4" t="inlineStr">
        <is>
          <t>Vendido</t>
        </is>
      </c>
      <c r="D18" s="4" t="inlineStr">
        <is>
          <t>122</t>
        </is>
      </c>
      <c r="E18" s="5" t="inlineStr">
        <is>
          <t>148.000,00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=HYPERLINK("https://leilaoonline.net/lote/detalhe/83112", "141")</f>
      </c>
      <c r="B19" s="4" t="s">
        <f>=HYPERLINK("https://leilaoonline.net/lote/detalhe/83112", "SFH-GSB6883-2021 -  CAMINHAO I/M.BENZ ACTROS 4844K 8X4, ANO 2009, PLACA GSB6883 - LOCALIZAÇÃO: Simões Filho / Bahia")</f>
      </c>
      <c r="C19" s="4" t="inlineStr">
        <is>
          <t>Vendido</t>
        </is>
      </c>
      <c r="D19" s="4" t="inlineStr">
        <is>
          <t>39</t>
        </is>
      </c>
      <c r="E19" s="5" t="inlineStr">
        <is>
          <t>74.000,00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=HYPERLINK("https://leilaoonline.net/lote/detalhe/83111", "142")</f>
      </c>
      <c r="B20" s="4" t="s">
        <f>=HYPERLINK("https://leilaoonline.net/lote/detalhe/83111", "MUT-005-2021 - Retroescavadeira Caterpillar 323D ANO 2012 - LOCALIZAÇÃO: NOVA LIMA - MG")</f>
      </c>
      <c r="C20" s="4" t="inlineStr">
        <is>
          <t>Vendido</t>
        </is>
      </c>
      <c r="D20" s="4" t="inlineStr">
        <is>
          <t>83</t>
        </is>
      </c>
      <c r="E20" s="5" t="inlineStr">
        <is>
          <t>211.000,00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=HYPERLINK("https://leilaoonline.net/lote/detalhe/83110", "143")</f>
      </c>
      <c r="B21" s="4" t="s">
        <f>=HYPERLINK("https://leilaoonline.net/lote/detalhe/83110", "MUT-004-2021 - Perfuratriz ROCL08, ANO 2011 - LOCALIZAÇÃO: NOVA LIMA - MG")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54.000,00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=HYPERLINK("https://leilaoonline.net/lote/detalhe/83109", "144")</f>
      </c>
      <c r="B22" s="4" t="s">
        <f>=HYPERLINK("https://leilaoonline.net/lote/detalhe/83109", "MUT-003-2021 - Pá Carregadeira CAT 980H ANO: 2008 - LOCALIZAÇÃO: Nova Lima - MG")</f>
      </c>
      <c r="C22" s="4" t="inlineStr">
        <is>
          <t>Vendido</t>
        </is>
      </c>
      <c r="D22" s="4" t="inlineStr">
        <is>
          <t>29</t>
        </is>
      </c>
      <c r="E22" s="5" t="inlineStr">
        <is>
          <t>291.000,00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=HYPERLINK("https://leilaoonline.net/lote/detalhe/83108", "145")</f>
      </c>
      <c r="B23" s="4" t="s">
        <f>=HYPERLINK("https://leilaoonline.net/lote/detalhe/83108", "MMM-VM0000631-2021 -  RETROESCAVADEIRA  HIDRÁULICA CATERPILLAR CAT 416E, ANO 2013 - LOCALIZAÇÃO: Conselheiro Lafaiete / Minas Gerais")</f>
      </c>
      <c r="C23" s="4" t="inlineStr">
        <is>
          <t>Não vendido</t>
        </is>
      </c>
      <c r="D23" s="4" t="inlineStr">
        <is>
          <t>86</t>
        </is>
      </c>
      <c r="E23" s="5" t="inlineStr">
        <is>
          <t>127.000,00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=HYPERLINK("https://leilaoonline.net/lote/detalhe/83107", "146")</f>
      </c>
      <c r="B24" s="4" t="s">
        <f>=HYPERLINK("https://leilaoonline.net/lote/detalhe/83107", "MMM-OMD5616-2021 -  CAMINHÃO MERCEDES BENZ CB 38MT ACTROS 4844K 8X4, ANO 2009 - PLACA OMD5616")</f>
      </c>
      <c r="C24" s="4" t="inlineStr">
        <is>
          <t>Não vendido</t>
        </is>
      </c>
      <c r="D24" s="4" t="inlineStr">
        <is>
          <t>84</t>
        </is>
      </c>
      <c r="E24" s="5" t="inlineStr">
        <is>
          <t>118.000,00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=HYPERLINK("https://leilaoonline.net/lote/detalhe/83106", "147")</f>
      </c>
      <c r="B25" s="4" t="s">
        <f>=HYPERLINK("https://leilaoonline.net/lote/detalhe/83106", "MMM-OMD5283-2021 - CAMINHÃO MERCEDES BENZ CB 38MT ACTROS 4844K 8X4, ANO 2009 - PLACA OMD5283 - LOCALIZAÇÃO: Conselheiro Lafaiete / Minas Gerais")</f>
      </c>
      <c r="C25" s="4" t="inlineStr">
        <is>
          <t>Não vendido</t>
        </is>
      </c>
      <c r="D25" s="4" t="inlineStr">
        <is>
          <t>82</t>
        </is>
      </c>
      <c r="E25" s="5" t="inlineStr">
        <is>
          <t>112.000,00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=HYPERLINK("https://leilaoonline.net/lote/detalhe/83105", "148")</f>
      </c>
      <c r="B26" s="4" t="s">
        <f>=HYPERLINK("https://leilaoonline.net/lote/detalhe/83105", "MMM-HTD0484-2021 - Caminhão MERCEDES BENZ CB 35MT ACTROS 4144K 8X4, ANO 2008 - PLACA HTD0484")</f>
      </c>
      <c r="C26" s="4" t="inlineStr">
        <is>
          <t>Não vendido</t>
        </is>
      </c>
      <c r="D26" s="4" t="inlineStr">
        <is>
          <t>76</t>
        </is>
      </c>
      <c r="E26" s="5" t="inlineStr">
        <is>
          <t>103.000,00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=HYPERLINK("https://leilaoonline.net/lote/detalhe/83009", "149")</f>
      </c>
      <c r="B27" s="4" t="s">
        <f>=HYPERLINK("https://leilaoonline.net/lote/detalhe/83009", "MMM-HTD0476-2021 - Caminhão MERCEDES BENZ CB 35MT ACTROS 4144K 8X4 - ANO 2008 - PLACA: HTD0476- LOCALIZAÇÃO: Conselheiro Lafaiete / Minas Gerais")</f>
      </c>
      <c r="C27" s="4" t="inlineStr">
        <is>
          <t>Não vendido</t>
        </is>
      </c>
      <c r="D27" s="4" t="inlineStr">
        <is>
          <t>68</t>
        </is>
      </c>
      <c r="E27" s="5" t="inlineStr">
        <is>
          <t>92.000,00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=HYPERLINK("https://leilaoonline.net/lote/detalhe/82949", "150")</f>
      </c>
      <c r="B28" s="4" t="s">
        <f>=HYPERLINK("https://leilaoonline.net/lote/detalhe/82949", "082-010-2021 - PRENSA HIDRÁULICA QUADRILATERAL FERMASA, ANO 1988  - LOCALIZAÇÃO: Vitória / ES")</f>
      </c>
      <c r="C28" s="4" t="inlineStr">
        <is>
          <t>Vendido</t>
        </is>
      </c>
      <c r="D28" s="4" t="inlineStr">
        <is>
          <t>15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=HYPERLINK("https://leilaoonline.net/lote/detalhe/82950", "151")</f>
      </c>
      <c r="B29" s="4" t="s">
        <f>=HYPERLINK("https://leilaoonline.net/lote/detalhe/82950", "082-037-2021 - 313 CDI SPRINTER C MERCEDES BENZ, ANO: 2006/2007, PLACA: NHB-1541 - LOCALIZAÇÃO: Vitória / ES")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=HYPERLINK("https://leilaoonline.net/lote/detalhe/82951", "152")</f>
      </c>
      <c r="B30" s="4" t="s">
        <f>=HYPERLINK("https://leilaoonline.net/lote/detalhe/82951", "082-040-2021 - Empilhadeira HYSTER H155FT, ANO: 2010 - LOCALIZAÇÃO: Vitória / ES")</f>
      </c>
      <c r="C30" s="4" t="inlineStr">
        <is>
          <t>Vendido</t>
        </is>
      </c>
      <c r="D30" s="4" t="inlineStr">
        <is>
          <t>100</t>
        </is>
      </c>
      <c r="E30" s="5" t="inlineStr">
        <is>
          <t>124.500,00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=HYPERLINK("https://leilaoonline.net/lote/detalhe/82952", "153")</f>
      </c>
      <c r="B31" s="4" t="s">
        <f>=HYPERLINK("https://leilaoonline.net/lote/detalhe/82952", "082-041-2021 - Estação de tratamento de água GMAR, ANO 2017 - LOCALIZAÇÃO: Vitória / 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=HYPERLINK("https://leilaoonline.net/lote/detalhe/82953", "154")</f>
      </c>
      <c r="B32" s="4" t="s">
        <f>=HYPERLINK("https://leilaoonline.net/lote/detalhe/82953", "CDM-001-2021 - Veículo TOYOTA COROLLA SEG 18VVT, ANO 2006 - PLACA GWK - 8476 - LOCALIZAÇÃO: SANTA LUZIA - MG")</f>
      </c>
      <c r="C32" s="4" t="inlineStr">
        <is>
          <t>Vendido</t>
        </is>
      </c>
      <c r="D32" s="4" t="inlineStr">
        <is>
          <t>22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=HYPERLINK("https://leilaoonline.net/lote/detalhe/82954", "155")</f>
      </c>
      <c r="B33" s="4" t="s">
        <f>=HYPERLINK("https://leilaoonline.net/lote/detalhe/82954", "CDM-002-2021 - Veículo TOYOTA COROLLA SEG 18VVT - ANO 2005 - PLACA GWK - 8374 - LOCALIZAÇÃO: SANTA LUZIA - MG")</f>
      </c>
      <c r="C33" s="4" t="inlineStr">
        <is>
          <t>Vendido</t>
        </is>
      </c>
      <c r="D33" s="4" t="inlineStr">
        <is>
          <t>22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=HYPERLINK("https://leilaoonline.net/lote/detalhe/82955", "156")</f>
      </c>
      <c r="B34" s="4" t="s">
        <f>=HYPERLINK("https://leilaoonline.net/lote/detalhe/82955", "CKS-ATI-027-2021 - TOUGHBOOK E NOTEBOOK - VEJA DESCRITIVO DE ITENS - LOCALIZAÇÃO: PARAUAPEBAS - PARÁ ")</f>
      </c>
      <c r="C34" s="4" t="inlineStr">
        <is>
          <t>Vendido</t>
        </is>
      </c>
      <c r="D34" s="4" t="inlineStr">
        <is>
          <t>6</t>
        </is>
      </c>
      <c r="E34" s="5" t="inlineStr">
        <is>
          <t>2.100,00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=HYPERLINK("https://leilaoonline.net/lote/detalhe/82956", "157")</f>
      </c>
      <c r="B35" s="4" t="s">
        <f>=HYPERLINK("https://leilaoonline.net/lote/detalhe/82956", "CKS-ATI-039-2021 - GERADOR DE ENERGIA DE 500KVA MODELO: DC13 072A 02-12 ANO: 2012 - LOCALIZAÇÃO: PARAUAPEBAS - PARÁ")</f>
      </c>
      <c r="C35" s="4" t="inlineStr">
        <is>
          <t>Vendido</t>
        </is>
      </c>
      <c r="D35" s="4" t="inlineStr">
        <is>
          <t>70</t>
        </is>
      </c>
      <c r="E35" s="5" t="inlineStr">
        <is>
          <t>49.000,00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=HYPERLINK("https://leilaoonline.net/lote/detalhe/82957", "158")</f>
      </c>
      <c r="B36" s="4" t="s">
        <f>=HYPERLINK("https://leilaoonline.net/lote/detalhe/82957", "ITA-013-2021 - Veículo VOLKSWAGEN GOL 1.0 4 PORTAS 2008/2009 -  PLACA HGL-6027 - LOCALIZAÇÃO: ITABIRA/MG")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=HYPERLINK("https://leilaoonline.net/lote/detalhe/82961", "159")</f>
      </c>
      <c r="B37" s="4" t="s">
        <f>=HYPERLINK("https://leilaoonline.net/lote/detalhe/82961", "MARAB-02-2021 - PAINEL GRUPO GERADOR DE EMERGENCIA - LOCALIZAÇÃO: MARABÁ - PA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=HYPERLINK("https://leilaoonline.net/lote/detalhe/83115", "160")</f>
      </c>
      <c r="B38" s="4" t="s">
        <f>=HYPERLINK("https://leilaoonline.net/lote/detalhe/83115", "SLS-EQ-001-2021 - Mini carregadeira CAT 226B, ANO 2011 - LOCALIZAÇÃO: SÃO LUÍS/MA")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=HYPERLINK("https://leilaoonline.net/lote/detalhe/83121", "161")</f>
      </c>
      <c r="B39" s="4" t="s">
        <f>=HYPERLINK("https://leilaoonline.net/lote/detalhe/83121", "SLS-EQ-004-2021 - Mandrilhadora DIPLOMAT 110B, ANO 2015 - LOCALIZAÇÃO: SÃO LUÍS/MA")</f>
      </c>
      <c r="C39" s="4" t="inlineStr">
        <is>
          <t>Vendido</t>
        </is>
      </c>
      <c r="D39" s="4" t="inlineStr">
        <is>
          <t>156</t>
        </is>
      </c>
      <c r="E39" s="5" t="inlineStr">
        <is>
          <t>93.000,00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=HYPERLINK("https://leilaoonline.net/lote/detalhe/85075", "162")</f>
      </c>
      <c r="B40" s="4" t="s">
        <f>=HYPERLINK("https://leilaoonline.net/lote/detalhe/85075", "082-033-2020 - GRADE CIVEMASA MODELO SGAC S-1297 - ANO: 2017 - LOCALIZAÇÃO: LINHARES/ES")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=HYPERLINK("https://leilaoonline.net/lote/detalhe/83130", "170")</f>
      </c>
      <c r="B41" s="4" t="s">
        <f>=HYPERLINK("https://leilaoonline.net/lote/detalhe/83130", "082-001-2021 - 4 HELICES KAWASAKI - VEJA DESCRITIVO DE ITENS - LOCALIZAÇÃO: Vitória / ES")</f>
      </c>
      <c r="C41" s="4" t="inlineStr">
        <is>
          <t>Vendido</t>
        </is>
      </c>
      <c r="D41" s="4" t="inlineStr">
        <is>
          <t>198</t>
        </is>
      </c>
      <c r="E41" s="5" t="inlineStr">
        <is>
          <t>91.800,00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=HYPERLINK("https://leilaoonline.net/lote/detalhe/83145", "171")</f>
      </c>
      <c r="B42" s="4" t="s">
        <f>=HYPERLINK("https://leilaoonline.net/lote/detalhe/83145", "082-018-2021 - APROX. 9.234 ITENS - RESISTOR, ACOPLAMENTO E OUTROS - VEJA DESCRITIVO DE ITENS - LOCALIZAÇÃO: VITÓRIA / ES")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5.150,00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=HYPERLINK("https://leilaoonline.net/lote/detalhe/83151", "172")</f>
      </c>
      <c r="B43" s="4" t="s">
        <f>=HYPERLINK("https://leilaoonline.net/lote/detalhe/83151", "082-032-2021 - APROX. 43 ITENS - TAMBOR, EIXO, CHAPA - VEJA DESCRITIVO DE ITENS - LOCALIZAÇÃO: VITÓRIA / ES")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7.250,00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=HYPERLINK("https://leilaoonline.net/lote/detalhe/83158", "173")</f>
      </c>
      <c r="B44" s="4" t="s">
        <f>=HYPERLINK("https://leilaoonline.net/lote/detalhe/83158", "082-059-2021 -  APROX. 11.714 ITENS - ARRUELA, BOBINA E OUTROS - VEJA DESCRITIVO DE ITENS -  LOCALIZAÇÃO: VITÓRIA/ ES")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4.250,00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=HYPERLINK("https://leilaoonline.net/lote/detalhe/83645", "174")</f>
      </c>
      <c r="B45" s="4" t="s">
        <f>=HYPERLINK("https://leilaoonline.net/lote/detalhe/83645", "082-061-2021 - APROX. 1238 ITENS - LAMPADA, ROLAMENTO E OUTROS - VEJA DESCRITIVO DE ITENS - LOCALIZAÇÃO: VITÓRIA / ES")</f>
      </c>
      <c r="C45" s="4" t="inlineStr">
        <is>
          <t>Vendido</t>
        </is>
      </c>
      <c r="D45" s="4" t="inlineStr">
        <is>
          <t>155</t>
        </is>
      </c>
      <c r="E45" s="5" t="inlineStr">
        <is>
          <t>49.550,00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=HYPERLINK("https://leilaoonline.net/lote/detalhe/83646", "175")</f>
      </c>
      <c r="B46" s="4" t="s">
        <f>=HYPERLINK("https://leilaoonline.net/lote/detalhe/83646", "082-063-2021 - APROX. 5.956 ITENS - ADAPTADOR, ROLAMENTO, VÁLVULA E OUTROS - VEJA DESCRITIVO DE ITENS - LOCALIZAÇÃO: VITÓRIA / ES")</f>
      </c>
      <c r="C46" s="4" t="inlineStr">
        <is>
          <t>Vendido</t>
        </is>
      </c>
      <c r="D46" s="4" t="inlineStr">
        <is>
          <t>34</t>
        </is>
      </c>
      <c r="E46" s="5" t="inlineStr">
        <is>
          <t>5.900,00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=HYPERLINK("https://leilaoonline.net/lote/detalhe/83647", "176")</f>
      </c>
      <c r="B47" s="4" t="s">
        <f>=HYPERLINK("https://leilaoonline.net/lote/detalhe/83647", "082-064-2021 - APROX. 6.725 ITENS - FUSÍVEL, VEDAÇÃO, JUNTA E OUTROS - VEJA DESCRITIVO DE ITENS - LOCALIZAÇÃO: VITÓRIA / ES")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=HYPERLINK("https://leilaoonline.net/lote/detalhe/83648", "177")</f>
      </c>
      <c r="B48" s="4" t="s">
        <f>=HYPERLINK("https://leilaoonline.net/lote/detalhe/83648", "082-065-2021 - 1 PEÇA CABO MAQ MOV 3X70MM2 RED 3,6/6 KV PIRELLI - LOCALIZAÇÃO: VITÓRIA / ES")</f>
      </c>
      <c r="C48" s="4" t="inlineStr">
        <is>
          <t>Vendido</t>
        </is>
      </c>
      <c r="D48" s="4" t="inlineStr">
        <is>
          <t>132</t>
        </is>
      </c>
      <c r="E48" s="5" t="inlineStr">
        <is>
          <t>43.250,00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=HYPERLINK("https://leilaoonline.net/lote/detalhe/83771", "178")</f>
      </c>
      <c r="B49" s="4" t="s">
        <f>=HYPERLINK("https://leilaoonline.net/lote/detalhe/83771", "CKS-ATI-034-2021 - FORNO E FREEZER - VEJA DESCRITIVO DE ITENS - LOCALIZAÇÃO: PARAUAPEBAS - PARÁ")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=HYPERLINK("https://leilaoonline.net/lote/detalhe/83772", "179")</f>
      </c>
      <c r="B50" s="4" t="s">
        <f>=HYPERLINK("https://leilaoonline.net/lote/detalhe/83772", "CKS-MRO-035-2021 - 10 PEÇAS CAVALETE 2004X1621X672MM - LOCALIZAÇÃO: PARAUAPEBAS - PARÁ")</f>
      </c>
      <c r="C50" s="4" t="inlineStr">
        <is>
          <t>Vendido</t>
        </is>
      </c>
      <c r="D50" s="4" t="inlineStr">
        <is>
          <t>6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=HYPERLINK("https://leilaoonline.net/lote/detalhe/83773", "180")</f>
      </c>
      <c r="B51" s="4" t="s">
        <f>=HYPERLINK("https://leilaoonline.net/lote/detalhe/83773", "CKS-MRO-036-2021 - 8 PEÇAS PLACA DESGASTE METALICA 390MM - LOCALIZAÇÃO: PARAUAPEBAS - PARÁ")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=HYPERLINK("https://leilaoonline.net/lote/detalhe/83774", "181")</f>
      </c>
      <c r="B52" s="4" t="s">
        <f>=HYPERLINK("https://leilaoonline.net/lote/detalhe/83774", "CKS-MRO-037-2021 - APROX. 34 ITENS - ANEL, BLC E OUTRO - VEJA DESCRITIVO DE ITENS - LOCALIZAÇÃO: CARAJÁS - PARÁ")</f>
      </c>
      <c r="C52" s="4" t="inlineStr">
        <is>
          <t>Vendido</t>
        </is>
      </c>
      <c r="D52" s="4" t="inlineStr">
        <is>
          <t>2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=HYPERLINK("https://leilaoonline.net/lote/detalhe/83775", "182")</f>
      </c>
      <c r="B53" s="4" t="s">
        <f>=HYPERLINK("https://leilaoonline.net/lote/detalhe/83775", "CKS-MRO-040-2021 - APROX. 31 ITENS - CORREIA, VÁLVULA - VEJA DESCRITIVO DE ITENS - LOCALIZAÇÃO: CARAJÁS - PARÁ")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950,00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=HYPERLINK("https://leilaoonline.net/lote/detalhe/83776", "183")</f>
      </c>
      <c r="B54" s="4" t="s">
        <f>=HYPERLINK("https://leilaoonline.net/lote/detalhe/83776", "CKS-MRO-043-2021 - APROX. 679 ITENS - PARAFUSO, FILTRO E OUTROS - VEJA DESCRITIVO DE ITENS - LOCALIZAÇÃO: CARAJÁS - PARÁ")</f>
      </c>
      <c r="C54" s="4" t="inlineStr">
        <is>
          <t>Vendido</t>
        </is>
      </c>
      <c r="D54" s="4" t="inlineStr">
        <is>
          <t>13</t>
        </is>
      </c>
      <c r="E54" s="5" t="inlineStr">
        <is>
          <t>2.300,00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=HYPERLINK("https://leilaoonline.net/lote/detalhe/83778", "184")</f>
      </c>
      <c r="B55" s="4" t="s">
        <f>=HYPERLINK("https://leilaoonline.net/lote/detalhe/83778", "CKS-ZIP-042-2021 - APROX. 26 PEÇAS - Elemento Safety Carttridge - Novos (24 Grandes e 02 pequenos). - LOCALIZAÇÃO: CARAJÁS - PARÁ")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=HYPERLINK("https://leilaoonline.net/lote/detalhe/83782", "185")</f>
      </c>
      <c r="B56" s="4" t="s">
        <f>=HYPERLINK("https://leilaoonline.net/lote/detalhe/83782", "GOV-103-2021 - APROX. 72 ITENS - ENGRENAGEM, CONDUTOR E OUTROS - VEJA DESCRITIVO DE ITENS - LOCALIZAÇÃO: GOVERNADOR VALADARES/ MG")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=HYPERLINK("https://leilaoonline.net/lote/detalhe/83783", "186")</f>
      </c>
      <c r="B57" s="4" t="s">
        <f>=HYPERLINK("https://leilaoonline.net/lote/detalhe/83783", "GOV-104-2021 - 5 PEÇAS COLETOR DE DADOS MARCAR INTERMEC MODELO 730 - LOCALIZAÇÃO: GOVERNADOR VALADARES/ MG")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=HYPERLINK("https://leilaoonline.net/lote/detalhe/83784", "187")</f>
      </c>
      <c r="B58" s="4" t="s">
        <f>=HYPERLINK("https://leilaoonline.net/lote/detalhe/83784", "GOV-105-2021 - 1 ARMARIO PEQUENO E 1 CADEIRA CONJUGADA DE 03 LUGARES ALBERFLEX - LOCALIZAÇÃO: GOVERNADOR VALADARES/ MG")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=HYPERLINK("https://leilaoonline.net/lote/detalhe/83785", "188")</f>
      </c>
      <c r="B59" s="4" t="s">
        <f>=HYPERLINK("https://leilaoonline.net/lote/detalhe/83785", "ITA-009-2021 - 1 EQUIPAMENTO ESPECTROFOTOMETRO ABSORCAO ATOMICA VARIAN, 1 EQUIPAMENTO UNIDADE MOVEL DE AGUA E 1 EQUIPAMENTO ESPECTROMETRO UV  - LOCALIZAÇÃO: ITABIRA/MG ")</f>
      </c>
      <c r="C59" s="4" t="inlineStr">
        <is>
          <t>Vendido</t>
        </is>
      </c>
      <c r="D59" s="4" t="inlineStr">
        <is>
          <t>75</t>
        </is>
      </c>
      <c r="E59" s="5" t="inlineStr">
        <is>
          <t>32.250,00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=HYPERLINK("https://leilaoonline.net/lote/detalhe/83786", "189")</f>
      </c>
      <c r="B60" s="4" t="s">
        <f>=HYPERLINK("https://leilaoonline.net/lote/detalhe/83786", "ITA-012-2021 - 1 BALANCA ELETRONICA DE PLATAFORMA; W-500; WELMY - LOCALIZAÇÃO: ITABIRA/MG")</f>
      </c>
      <c r="C60" s="4" t="inlineStr">
        <is>
          <t>Vendido</t>
        </is>
      </c>
      <c r="D60" s="4" t="inlineStr">
        <is>
          <t>9</t>
        </is>
      </c>
      <c r="E60" s="5" t="inlineStr">
        <is>
          <t>2.000,00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=HYPERLINK("https://leilaoonline.net/lote/detalhe/83787", "190")</f>
      </c>
      <c r="B61" s="4" t="s">
        <f>=HYPERLINK("https://leilaoonline.net/lote/detalhe/83787", "MARAB-001-2021 - APROX. 996 ITENS - PORCA, ANEL, SAPATA E OUTROS - VEJA DESCRITIVO DE ITENS - LOCALIZAÇÃO: MARABÁ / PA")</f>
      </c>
      <c r="C61" s="4" t="inlineStr">
        <is>
          <t>Vendido</t>
        </is>
      </c>
      <c r="D61" s="4" t="inlineStr">
        <is>
          <t>18</t>
        </is>
      </c>
      <c r="E61" s="5" t="inlineStr">
        <is>
          <t>3.050,00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=HYPERLINK("https://leilaoonline.net/lote/detalhe/83794", "191")</f>
      </c>
      <c r="B62" s="4" t="s">
        <f>=HYPERLINK("https://leilaoonline.net/lote/detalhe/83794", " MUT-006-2021 - APROX. 483 ITENS - ROLAMENTO, VÁLVULA E OUTROS - VEJA DESCRITIVO DE ITENS - LOCALIZAÇÃO: NOVA LIMA - MG")</f>
      </c>
      <c r="C62" s="4" t="inlineStr">
        <is>
          <t>Não vendido</t>
        </is>
      </c>
      <c r="D62" s="4" t="inlineStr">
        <is>
          <t>33</t>
        </is>
      </c>
      <c r="E62" s="5" t="inlineStr">
        <is>
          <t>4.550,00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=HYPERLINK("https://leilaoonline.net/lote/detalhe/83796", "192")</f>
      </c>
      <c r="B63" s="4" t="s">
        <f>=HYPERLINK("https://leilaoonline.net/lote/detalhe/83796", "MUT-007-2021 - 4 PEÇAS Estação de Trabalho em L - LOCALIZAÇÃO: NOVA LIMA - MG")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=HYPERLINK("https://leilaoonline.net/lote/detalhe/83799", "193")</f>
      </c>
      <c r="B64" s="4" t="s">
        <f>=HYPERLINK("https://leilaoonline.net/lote/detalhe/83799", "MUT-008-2021 - APROX. 305 ITENS - PARAFUSO, ROLO, CORREIA E OUTROS - VEJA DESCRITIVO DE ITENS - LOCALIZAÇÃO: NOVA LIMA - MG")</f>
      </c>
      <c r="C64" s="4" t="inlineStr">
        <is>
          <t>Vendido</t>
        </is>
      </c>
      <c r="D64" s="4" t="inlineStr">
        <is>
          <t>19</t>
        </is>
      </c>
      <c r="E64" s="5" t="inlineStr">
        <is>
          <t>2.650,00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=HYPERLINK("https://leilaoonline.net/lote/detalhe/83800", "194")</f>
      </c>
      <c r="B65" s="4" t="s">
        <f>=HYPERLINK("https://leilaoonline.net/lote/detalhe/83800", "MUT-009-2021 - APROX. 50 ITENS - MANGUEIRA, PARTES E PEÇAS EQUIPAMENTOS DIVERSOS E OUTROS - VEJA DESCRITIVO DE ITENS - LOCALIZAÇÃO: NOVA LIMA - MG")</f>
      </c>
      <c r="C65" s="4" t="inlineStr">
        <is>
          <t>Vendido</t>
        </is>
      </c>
      <c r="D65" s="4" t="inlineStr">
        <is>
          <t>14</t>
        </is>
      </c>
      <c r="E65" s="5" t="inlineStr">
        <is>
          <t>1.850,00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=HYPERLINK("https://leilaoonline.net/lote/detalhe/83801", "195")</f>
      </c>
      <c r="B66" s="4" t="s">
        <f>=HYPERLINK("https://leilaoonline.net/lote/detalhe/83801", "MUT-010-2021 -APROX. 338 ITENS - TELA, CORREIA  E OUTROS - VEJA DESCRITIVO DE ITENS - LOCALIZAÇÃO: NOVA LIMA - MG")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5.200,00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=HYPERLINK("https://leilaoonline.net/lote/detalhe/83837", "196")</f>
      </c>
      <c r="B67" s="4" t="s">
        <f>=HYPERLINK("https://leilaoonline.net/lote/detalhe/83837", "PIC-284-2021 - APROX. 13 ITENS - PARTES E PECAS EQUIP DIVERSOS, REVESTIMENTO E OUTROS - VEJA DESCRITIVO DE ITENS - LOCALIZAÇÃO: ITABIRITO / MG")</f>
      </c>
      <c r="C67" s="4" t="inlineStr">
        <is>
          <t>Vendido</t>
        </is>
      </c>
      <c r="D67" s="4" t="inlineStr">
        <is>
          <t>3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=HYPERLINK("https://leilaoonline.net/lote/detalhe/83838", "197")</f>
      </c>
      <c r="B68" s="4" t="s">
        <f>=HYPERLINK("https://leilaoonline.net/lote/detalhe/83838", "SLS-EQ-005-2021 - 1 FORNO PARA RESSECAGEM DE ELETRODO - LOCALIZAÇÃO: SÃO LUÍS/MA")</f>
      </c>
      <c r="C68" s="4" t="inlineStr">
        <is>
          <t>Vendido</t>
        </is>
      </c>
      <c r="D68" s="4" t="inlineStr">
        <is>
          <t>22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=HYPERLINK("https://leilaoonline.net/lote/detalhe/83839", "198")</f>
      </c>
      <c r="B69" s="4" t="s">
        <f>=HYPERLINK("https://leilaoonline.net/lote/detalhe/83839", "SLS-MRO-005-2021 - APROX. 2.671 ITENS - PARAFUSO E ROLAMENTO - VEJA  DESCRITIVO DE ITENS - LOCALIZAÇÃO: SÃO LUÍS/MA")</f>
      </c>
      <c r="C69" s="4" t="inlineStr">
        <is>
          <t>Não vendido</t>
        </is>
      </c>
      <c r="D69" s="4" t="inlineStr">
        <is>
          <t>34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=HYPERLINK("https://leilaoonline.net/lote/detalhe/83851", "199")</f>
      </c>
      <c r="B70" s="4" t="s">
        <f>=HYPERLINK("https://leilaoonline.net/lote/detalhe/83851", "SLS-MRO-007-2021 - 29 PEÇAS - CABO ACO 1POL ABNT NBR 6327 - LOCALIZAÇÃO: SÃO LUÍS/MA")</f>
      </c>
      <c r="C70" s="4" t="inlineStr">
        <is>
          <t>Vendido</t>
        </is>
      </c>
      <c r="D70" s="4" t="inlineStr">
        <is>
          <t>80</t>
        </is>
      </c>
      <c r="E70" s="5" t="inlineStr">
        <is>
          <t>61.050,00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=HYPERLINK("https://leilaoonline.net/lote/detalhe/83856", "200")</f>
      </c>
      <c r="B71" s="4" t="s">
        <f>=HYPERLINK("https://leilaoonline.net/lote/detalhe/83856", "SLS-MRO-008-2021 - APROX. 50 ITENS - CABO COAXIAL - VEJA DESCRITIVO DE ITENS - LOCALIZAÇÃO: SÃO LUÍS/MA")</f>
      </c>
      <c r="C71" s="4" t="inlineStr">
        <is>
          <t>Não vendido</t>
        </is>
      </c>
      <c r="D71" s="4" t="inlineStr">
        <is>
          <t>22</t>
        </is>
      </c>
      <c r="E71" s="5" t="inlineStr">
        <is>
          <t>10.850,00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=HYPERLINK("https://leilaoonline.net/lote/detalhe/83865", "201")</f>
      </c>
      <c r="B72" s="4" t="s">
        <f>=HYPERLINK("https://leilaoonline.net/lote/detalhe/83865", "SSG-003-2021-MRO -  APROX. 26 ITENS - BUCHA, ENGRENAGEM E OUTROS - VEJA DESCRITIVO DE ITENS - LOCALIZAÇÃO: CANAA DOS CARAJAS/PA")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=HYPERLINK("https://leilaoonline.net/lote/detalhe/83880", "202")</f>
      </c>
      <c r="B73" s="4" t="s">
        <f>=HYPERLINK("https://leilaoonline.net/lote/detalhe/83880", "SSG-005-2021-MRO - APROX. 485 ITENS - MOTOR COMPONENTE, RETENTOR E OUTROS - VEJA DESCRITIVO DE ITENS - LOCALIZAÇÃO: CANAA DOS CARAJAS/PA")</f>
      </c>
      <c r="C73" s="4" t="inlineStr">
        <is>
          <t>Não vendido</t>
        </is>
      </c>
      <c r="D73" s="4" t="inlineStr">
        <is>
          <t>73</t>
        </is>
      </c>
      <c r="E73" s="5" t="inlineStr">
        <is>
          <t>81.000,00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=HYPERLINK("https://leilaoonline.net/lote/detalhe/83893", "203")</f>
      </c>
      <c r="B74" s="4" t="s">
        <f>=HYPERLINK("https://leilaoonline.net/lote/detalhe/83893", "TIG-005-2021 - APROX. 103 ITENS - PARAFUSO, MOTOR E OUTROS - VEJA DESCRITIVO DE ITENS - LOCALIZAÇÃO: MANGARATIBA -  ILHA GUAÍBA/ RJ")</f>
      </c>
      <c r="C74" s="4" t="inlineStr">
        <is>
          <t>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=HYPERLINK("https://leilaoonline.net/lote/detalhe/82946", "526")</f>
      </c>
      <c r="B75" s="4" t="s">
        <f>=HYPERLINK("https://leilaoonline.net/lote/detalhe/82946", "CD-208-2020 - ROLAMENTO, MANGUEIRA, ANEL E OUTROS - VEJA DESCRITIVO DE ITENS - LOC. BARÃO DE COCAIS/MINAS GERAIS")</f>
      </c>
      <c r="C75" s="4" t="inlineStr">
        <is>
          <t>Vendido</t>
        </is>
      </c>
      <c r="D75" s="4" t="inlineStr">
        <is>
          <t>3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=HYPERLINK("https://leilaoonline.net/lote/detalhe/82945", "607")</f>
      </c>
      <c r="B76" s="4" t="s">
        <f>=HYPERLINK("https://leilaoonline.net/lote/detalhe/82945", "SSG-039-2020-MRO- REATOR LIMITADOR, CONJUNTO COMPONENTE E OUTROS - VEJA DESCRITIVO DE ITENS 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=HYPERLINK("https://leilaoonline.net/lote/detalhe/82211", "662")</f>
      </c>
      <c r="B77" s="4" t="s">
        <f>=HYPERLINK("https://leilaoonline.net/lote/detalhe/82211", "082-026-2021 - REDUTOR RENK ZANINI, MOD. FLENDER B2X88/ZRM25, ANO 2013- LOC. VITORIA/ES ")</f>
      </c>
      <c r="C77" s="4" t="inlineStr">
        <is>
          <t>Vendido</t>
        </is>
      </c>
      <c r="D77" s="4" t="inlineStr">
        <is>
          <t>33</t>
        </is>
      </c>
      <c r="E77" s="5" t="inlineStr">
        <is>
          <t>29.000,00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=HYPERLINK("https://leilaoonline.net/lote/detalhe/82212", "664")</f>
      </c>
      <c r="B78" s="4" t="s">
        <f>=HYPERLINK("https://leilaoonline.net/lote/detalhe/82212", "ITA-007-2021- AFIADOR FERRAMENTAS UNIVERSAL MELLO-AMY15, LOC. ITABIRA/ MG ")</f>
      </c>
      <c r="C78" s="4" t="inlineStr">
        <is>
          <t>Vendido</t>
        </is>
      </c>
      <c r="D78" s="4" t="inlineStr">
        <is>
          <t>3</t>
        </is>
      </c>
      <c r="E78" s="5" t="inlineStr">
        <is>
          <t>3.750,00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=HYPERLINK("https://leilaoonline.net/lote/detalhe/82213", "724")</f>
      </c>
      <c r="B79" s="4" t="s">
        <f>=HYPERLINK("https://leilaoonline.net/lote/detalhe/82213", "CD-219-2021- PARAFUSOS, ABRAÇADEIRA, BUCHAS E OUTROS - VEJA DESCRITIVO DE ITENS ")</f>
      </c>
      <c r="C79" s="4" t="inlineStr">
        <is>
          <t>Vendido</t>
        </is>
      </c>
      <c r="D79" s="4" t="inlineStr">
        <is>
          <t>6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=HYPERLINK("https://leilaoonline.net/lote/detalhe/82225", "730")</f>
      </c>
      <c r="B80" s="4" t="s">
        <f>=HYPERLINK("https://leilaoonline.net/lote/detalhe/82225", "CKS-ATI-028-2021- FREEZER VERTICAL 568 LTS, FORNO SALAMANDRA A GAS - LOC. PARAUAPEBAS - PARÁ")</f>
      </c>
      <c r="C80" s="4" t="inlineStr">
        <is>
          <t>Vendido</t>
        </is>
      </c>
      <c r="D80" s="4" t="inlineStr">
        <is>
          <t>2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=HYPERLINK("https://leilaoonline.net/lote/detalhe/82214", "733")</f>
      </c>
      <c r="B81" s="4" t="s">
        <f>=HYPERLINK("https://leilaoonline.net/lote/detalhe/82214", "CPBS-002-2021- ABRAÇADEIRA, FUSIVEL , MANGUEIRAS E OUTROS - VEJA DESCRITIVO DE ITENS - LOC. ITAGUAI - PORTO DE SEPETIBA")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=HYPERLINK("https://leilaoonline.net/lote/detalhe/82215", "736")</f>
      </c>
      <c r="B82" s="4" t="s">
        <f>=HYPERLINK("https://leilaoonline.net/lote/detalhe/82215", "GOV-094-2021- REBOLO RETO; DIMENSOES: 152,40X19X31,75M, CABECOTE P/VEICULO;ZCK-E05 TELEMECANIQUE, LOC. GOVERNADOR VALADARES/MG")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=HYPERLINK("https://leilaoonline.net/lote/detalhe/82216", "737")</f>
      </c>
      <c r="B83" s="4" t="s">
        <f>=HYPERLINK("https://leilaoonline.net/lote/detalhe/82216", "GOV-097-2021- CAPOTA FECHADA COM MOLDURA ULTILITARIOS, LOC. GOVERNADOR VALADARES/MG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=HYPERLINK("https://leilaoonline.net/lote/detalhe/82217", "738")</f>
      </c>
      <c r="B84" s="4" t="s">
        <f>=HYPERLINK("https://leilaoonline.net/lote/detalhe/82217", "GOV-098-2021 - MESAS EM L, GAVETEIROS , MODULOS E OUTROS - VEJA DESCRITIVO DE ITENS - LOC. GOVERNADOR VALADARES/MG")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=HYPERLINK("https://leilaoonline.net/lote/detalhe/82218", "739")</f>
      </c>
      <c r="B85" s="4" t="s">
        <f>=HYPERLINK("https://leilaoonline.net/lote/detalhe/82218", "ITA-004-2021 - MANGUEIRAS, JUNTAS E VEDAÇÕES E OUTROS- VEJA DESCRITIVO DE ITENS - LOC. ITABIRA/MG")</f>
      </c>
      <c r="C85" s="4" t="inlineStr">
        <is>
          <t>Não vendido</t>
        </is>
      </c>
      <c r="D85" s="4" t="inlineStr">
        <is>
          <t>18</t>
        </is>
      </c>
      <c r="E85" s="5" t="inlineStr">
        <is>
          <t>2.200,00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=HYPERLINK("https://leilaoonline.net/lote/detalhe/82219", "740")</f>
      </c>
      <c r="B86" s="4" t="s">
        <f>=HYPERLINK("https://leilaoonline.net/lote/detalhe/82219", "SSG-001-2021-MRO- RETENTOR, ROLAMENTO E OUTROS- VEJA DESCRITIVO DE ITENS - LOC. CANAA DOS CARAJAS/PA")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=HYPERLINK("https://leilaoonline.net/lote/detalhe/82220", "741")</f>
      </c>
      <c r="B87" s="4" t="s">
        <f>=HYPERLINK("https://leilaoonline.net/lote/detalhe/82220", "TIG-003-2021- TRANSFORMADOR CORRENTE, GRADE ELASTICA E OUTROS - VEJA DESCRITIVO DE ITENS - LOC.MANGARATIBA -  ILHA GUAÍBA")</f>
      </c>
      <c r="C87" s="4" t="inlineStr">
        <is>
          <t>Não vendido</t>
        </is>
      </c>
      <c r="D87" s="4" t="inlineStr">
        <is>
          <t>57</t>
        </is>
      </c>
      <c r="E87" s="5" t="inlineStr">
        <is>
          <t>17.000,00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=HYPERLINK("https://leilaoonline.net/lote/detalhe/82480", "746")</f>
      </c>
      <c r="B88" s="4" t="s">
        <f>=HYPERLINK("https://leilaoonline.net/lote/detalhe/82480", "VIG-004-2021- LONA FREIO, PARAFUSOS, AMORTECEDOR E OUTROS- VEJA DESCRITIVO DE ITENS - LOC. CONGONHAS/MG")</f>
      </c>
      <c r="C88" s="4" t="inlineStr">
        <is>
          <t>Vendido</t>
        </is>
      </c>
      <c r="D88" s="4" t="inlineStr">
        <is>
          <t>16</t>
        </is>
      </c>
      <c r="E88" s="5" t="inlineStr">
        <is>
          <t>2.100,00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=HYPERLINK("https://leilaoonline.net/lote/detalhe/82481", "748")</f>
      </c>
      <c r="B89" s="4" t="s">
        <f>=HYPERLINK("https://leilaoonline.net/lote/detalhe/82481", "VIG-006-2021- JUNTA , PARAFUSOS, BUCHAS, TUBOS E OUTROS - VEJA DESCRITIVO DE ITENS - LOC. CONGONHAS/MG")</f>
      </c>
      <c r="C89" s="4" t="inlineStr">
        <is>
          <t>Vendido</t>
        </is>
      </c>
      <c r="D89" s="4" t="inlineStr">
        <is>
          <t>14</t>
        </is>
      </c>
      <c r="E89" s="5" t="inlineStr">
        <is>
          <t>1.900,00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=HYPERLINK("https://leilaoonline.net/lote/detalhe/82221", "750")</f>
      </c>
      <c r="B90" s="4" t="s">
        <f>=HYPERLINK("https://leilaoonline.net/lote/detalhe/82221", "VIG-008-2021- RETENTOR, ABRACADEIRA, ARRUELA 1439814 SCANIA, E OUTROS - VEJA DESCRITIVO DE ITENS - LOC. CONGONHAS/MG")</f>
      </c>
      <c r="C90" s="4" t="inlineStr">
        <is>
          <t>Vendido</t>
        </is>
      </c>
      <c r="D90" s="4" t="inlineStr">
        <is>
          <t>19</t>
        </is>
      </c>
      <c r="E90" s="5" t="inlineStr">
        <is>
          <t>2.450,00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=HYPERLINK("https://leilaoonline.net/lote/detalhe/82222", "752")</f>
      </c>
      <c r="B91" s="4" t="s">
        <f>=HYPERLINK("https://leilaoonline.net/lote/detalhe/82222", "VIG-011-2021- TUBOS, ANEIS , EIXOS E OUTROS - VEJA DESCRITIVO DE ITENS - LOC. CONGONHAS/MG")</f>
      </c>
      <c r="C91" s="4" t="inlineStr">
        <is>
          <t>Vendido</t>
        </is>
      </c>
      <c r="D91" s="4" t="inlineStr">
        <is>
          <t>22</t>
        </is>
      </c>
      <c r="E91" s="5" t="inlineStr">
        <is>
          <t>4.200,00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=HYPERLINK("https://leilaoonline.net/lote/detalhe/82223", "769")</f>
      </c>
      <c r="B92" s="4" t="s">
        <f>=HYPERLINK("https://leilaoonline.net/lote/detalhe/82223", "VIG-028-2021- PORCA, CORREIAS, BUCHAS E OUTROS - VEJA DESCRITIVO DE ITENS - LOC. CONGONHAS/MG")</f>
      </c>
      <c r="C92" s="4" t="inlineStr">
        <is>
          <t>Vendido</t>
        </is>
      </c>
      <c r="D92" s="4" t="inlineStr">
        <is>
          <t>41</t>
        </is>
      </c>
      <c r="E92" s="5" t="inlineStr">
        <is>
          <t>6.450,00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=HYPERLINK("https://leilaoonline.net/lote/detalhe/82224", "777")</f>
      </c>
      <c r="B93" s="4" t="s">
        <f>=HYPERLINK("https://leilaoonline.net/lote/detalhe/82224", "GOV-099-2021 - CADEIRAS, GAVETEIROS, ARMARIOS  E OUTROS - VEJA DESCRITIVO DE ITENS - LOC. GOVERNADOR VALADARES/MG")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=HYPERLINK("https://leilaoonline.net/lote/detalhe/85073", "778")</f>
      </c>
      <c r="B94" s="4" t="s">
        <f>=HYPERLINK("https://leilaoonline.net/lote/detalhe/85073", "SLS-EQ-043-2019 -  VAGÃO DE PASSAGEIRO - LOC. SÃO LUIS/ MA")</f>
      </c>
      <c r="C94" s="4" t="inlineStr">
        <is>
          <t>Não vendido</t>
        </is>
      </c>
      <c r="D94" s="4" t="inlineStr">
        <is>
          <t>14</t>
        </is>
      </c>
      <c r="E94" s="5" t="inlineStr">
        <is>
          <t>19.000,00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=HYPERLINK("https://leilaoonline.net/lote/detalhe/80994", "780")</f>
      </c>
      <c r="B95" s="4" t="s">
        <f>=HYPERLINK("https://leilaoonline.net/lote/detalhe/80994", " SLS-EQ-055-2019-1 Vagão do tipo Hopper (A) - HAT110658-9  - LOC.: SÃO LUIS/MA")</f>
      </c>
      <c r="C95" s="4" t="inlineStr">
        <is>
          <t>Vendido</t>
        </is>
      </c>
      <c r="D95" s="4" t="inlineStr">
        <is>
          <t>15</t>
        </is>
      </c>
      <c r="E95" s="5" t="inlineStr">
        <is>
          <t>36.000,00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=HYPERLINK("https://leilaoonline.net/lote/detalhe/81036", "781")</f>
      </c>
      <c r="B96" s="4" t="s">
        <f>=HYPERLINK("https://leilaoonline.net/lote/detalhe/81036", " SLS-EQ-055-2019-2 Vagão do tipo Hopper (B) - HAT110612-1  - LOC.: SÃO LUIS/MA")</f>
      </c>
      <c r="C96" s="4" t="inlineStr">
        <is>
          <t>Vendido</t>
        </is>
      </c>
      <c r="D96" s="4" t="inlineStr">
        <is>
          <t>14</t>
        </is>
      </c>
      <c r="E96" s="5" t="inlineStr">
        <is>
          <t>36.000,00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=HYPERLINK("https://leilaoonline.net/lote/detalhe/81037", "782")</f>
      </c>
      <c r="B97" s="4" t="s">
        <f>=HYPERLINK("https://leilaoonline.net/lote/detalhe/81037", " SLS-EQ-055-2019-3 Vagão do tipo Hopper (C) - HAT110098-0  - LOC.: SÃO LUIS/MA")</f>
      </c>
      <c r="C97" s="4" t="inlineStr">
        <is>
          <t>Vendido</t>
        </is>
      </c>
      <c r="D97" s="4" t="inlineStr">
        <is>
          <t>13</t>
        </is>
      </c>
      <c r="E97" s="5" t="inlineStr">
        <is>
          <t>36.000,00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=HYPERLINK("https://leilaoonline.net/lote/detalhe/81022", "783")</f>
      </c>
      <c r="B98" s="4" t="s">
        <f>=HYPERLINK("https://leilaoonline.net/lote/detalhe/81022", " SLS-EQ-055-2019-4 Vagão do tipo Hopper (D) - HAT110237-1  - LOC.: SÃO LUIS/MA")</f>
      </c>
      <c r="C98" s="4" t="inlineStr">
        <is>
          <t>Vendido</t>
        </is>
      </c>
      <c r="D98" s="4" t="inlineStr">
        <is>
          <t>14</t>
        </is>
      </c>
      <c r="E98" s="5" t="inlineStr">
        <is>
          <t>36.000,00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=HYPERLINK("https://leilaoonline.net/lote/detalhe/81067", "784")</f>
      </c>
      <c r="B99" s="4" t="s">
        <f>=HYPERLINK("https://leilaoonline.net/lote/detalhe/81067", " SLS-EQ-055-2019-5 Vagão do tipo Hopper (E) - HAT110766-6  - LOC.: SÃO LUIS/MA")</f>
      </c>
      <c r="C99" s="4" t="inlineStr">
        <is>
          <t>Vendido</t>
        </is>
      </c>
      <c r="D99" s="4" t="inlineStr">
        <is>
          <t>17</t>
        </is>
      </c>
      <c r="E99" s="5" t="inlineStr">
        <is>
          <t>36.000,00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=HYPERLINK("https://leilaoonline.net/lote/detalhe/81063", "785")</f>
      </c>
      <c r="B100" s="4" t="s">
        <f>=HYPERLINK("https://leilaoonline.net/lote/detalhe/81063", " SLS-EQ-055-2019-6 Vagão do tipo Hopper (F) - HAT110394-6  - LOC.: SÃO LUIS/MA")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33.000,00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=HYPERLINK("https://leilaoonline.net/lote/detalhe/81069", "786")</f>
      </c>
      <c r="B101" s="4" t="s">
        <f>=HYPERLINK("https://leilaoonline.net/lote/detalhe/81069", " SLS-EQ-055-2019-7 Vagão do tipo Hopper (G) - HAT110479-9  - LOC.: SÃO LUIS/MA")</f>
      </c>
      <c r="C101" s="4" t="inlineStr">
        <is>
          <t>Vendido</t>
        </is>
      </c>
      <c r="D101" s="4" t="inlineStr">
        <is>
          <t>22</t>
        </is>
      </c>
      <c r="E101" s="5" t="inlineStr">
        <is>
          <t>41.000,00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=HYPERLINK("https://leilaoonline.net/lote/detalhe/81053", "787")</f>
      </c>
      <c r="B102" s="4" t="s">
        <f>=HYPERLINK("https://leilaoonline.net/lote/detalhe/81053", " SLS-EQ-055-2019-8 Vagão do tipo Hopper (H) - HAT110498-5  - LOC.: SÃO LUIS/MA")</f>
      </c>
      <c r="C102" s="4" t="inlineStr">
        <is>
          <t>Vendido</t>
        </is>
      </c>
      <c r="D102" s="4" t="inlineStr">
        <is>
          <t>22</t>
        </is>
      </c>
      <c r="E102" s="5" t="inlineStr">
        <is>
          <t>41.000,00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=HYPERLINK("https://leilaoonline.net/lote/detalhe/81068", "788")</f>
      </c>
      <c r="B103" s="4" t="s">
        <f>=HYPERLINK("https://leilaoonline.net/lote/detalhe/81068", " SLS-EQ-055-2019-9 Vagão do tipo Hopper (I) - HAT110197-8  - LOC.: SÃO LUIS/MA")</f>
      </c>
      <c r="C103" s="4" t="inlineStr">
        <is>
          <t>Vendido</t>
        </is>
      </c>
      <c r="D103" s="4" t="inlineStr">
        <is>
          <t>18</t>
        </is>
      </c>
      <c r="E103" s="5" t="inlineStr">
        <is>
          <t>37.000,00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=HYPERLINK("https://leilaoonline.net/lote/detalhe/81058", "789")</f>
      </c>
      <c r="B104" s="4" t="s">
        <f>=HYPERLINK("https://leilaoonline.net/lote/detalhe/81058", " SLS-EQ-055-2019-10 Vagão do tipo Hopper (J) - HAT110064-5  - LOC.: SÃO LUIS/MA")</f>
      </c>
      <c r="C104" s="4" t="inlineStr">
        <is>
          <t>Vendido</t>
        </is>
      </c>
      <c r="D104" s="4" t="inlineStr">
        <is>
          <t>21</t>
        </is>
      </c>
      <c r="E104" s="5" t="inlineStr">
        <is>
          <t>40.000,00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=HYPERLINK("https://leilaoonline.net/lote/detalhe/81007", "790")</f>
      </c>
      <c r="B105" s="4" t="s">
        <f>=HYPERLINK("https://leilaoonline.net/lote/detalhe/81007", " SLS-EQ-055-2019-11 Vagão do tipo Hopper (K) - HAT110226-5  - LOC.: SÃO LUIS/MA")</f>
      </c>
      <c r="C105" s="4" t="inlineStr">
        <is>
          <t>Vendido</t>
        </is>
      </c>
      <c r="D105" s="4" t="inlineStr">
        <is>
          <t>20</t>
        </is>
      </c>
      <c r="E105" s="5" t="inlineStr">
        <is>
          <t>39.000,00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=HYPERLINK("https://leilaoonline.net/lote/detalhe/81060", "791")</f>
      </c>
      <c r="B106" s="4" t="s">
        <f>=HYPERLINK("https://leilaoonline.net/lote/detalhe/81060", " SLS-EQ-055-2019-12 Vagão do tipo Hopper (L) - HAT110343-1  - LOC.: SÃO LUIS/MA")</f>
      </c>
      <c r="C106" s="4" t="inlineStr">
        <is>
          <t>Vendido</t>
        </is>
      </c>
      <c r="D106" s="4" t="inlineStr">
        <is>
          <t>21</t>
        </is>
      </c>
      <c r="E106" s="5" t="inlineStr">
        <is>
          <t>40.000,00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=HYPERLINK("https://leilaoonline.net/lote/detalhe/81010", "792")</f>
      </c>
      <c r="B107" s="4" t="s">
        <f>=HYPERLINK("https://leilaoonline.net/lote/detalhe/81010", " SLS-EQ-055-2019-13 Vagão do tipo Hopper (M) - HAT110346-6  - LOC.: SÃO LUIS/MA")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39.000,00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=HYPERLINK("https://leilaoonline.net/lote/detalhe/81000", "793")</f>
      </c>
      <c r="B108" s="4" t="s">
        <f>=HYPERLINK("https://leilaoonline.net/lote/detalhe/81000", " SLS-EQ-055-2019-14 Vagão do tipo Hopper (N) - HAT110042-4  - LOC.: SÃO LUIS/MA")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39.000,00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=HYPERLINK("https://leilaoonline.net/lote/detalhe/81071", "794")</f>
      </c>
      <c r="B109" s="4" t="s">
        <f>=HYPERLINK("https://leilaoonline.net/lote/detalhe/81071", " SLS-EQ-055-2019-15 Vagão do tipo Hopper (O) - HAT110136-6  - LOC.: SÃO LUIS/MA")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39.000,00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=HYPERLINK("https://leilaoonline.net/lote/detalhe/80985", "795")</f>
      </c>
      <c r="B110" s="4" t="s">
        <f>=HYPERLINK("https://leilaoonline.net/lote/detalhe/80985", " SLS-EQ-055-2019-16 Vagão do tipo Hopper (P) - HAT110615-5  - LOC.: SÃO LUIS/MA")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39.000,00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=HYPERLINK("https://leilaoonline.net/lote/detalhe/81062", "796")</f>
      </c>
      <c r="B111" s="4" t="s">
        <f>=HYPERLINK("https://leilaoonline.net/lote/detalhe/81062", " SLS-EQ-055-2019-17 Vagão do tipo Hopper (Q) - HAT110061-1  - LOC.: SÃO LUIS/MA")</f>
      </c>
      <c r="C111" s="4" t="inlineStr">
        <is>
          <t>Vendido</t>
        </is>
      </c>
      <c r="D111" s="4" t="inlineStr">
        <is>
          <t>21</t>
        </is>
      </c>
      <c r="E111" s="5" t="inlineStr">
        <is>
          <t>40.000,00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=HYPERLINK("https://leilaoonline.net/lote/detalhe/81028", "797")</f>
      </c>
      <c r="B112" s="4" t="s">
        <f>=HYPERLINK("https://leilaoonline.net/lote/detalhe/81028", " SLS-EQ-055-2019-18 Vagão do tipo Hopper (R) - HAT110344-0  - LOC.: SÃO LUIS/MA")</f>
      </c>
      <c r="C112" s="4" t="inlineStr">
        <is>
          <t>Vendido</t>
        </is>
      </c>
      <c r="D112" s="4" t="inlineStr">
        <is>
          <t>21</t>
        </is>
      </c>
      <c r="E112" s="5" t="inlineStr">
        <is>
          <t>40.000,00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=HYPERLINK("https://leilaoonline.net/lote/detalhe/80988", "798")</f>
      </c>
      <c r="B113" s="4" t="s">
        <f>=HYPERLINK("https://leilaoonline.net/lote/detalhe/80988", " SLS-EQ-055-2019-19 Vagão do tipo Hopper (S) - HAT110592-2  - LOC.: SÃO LUIS/MA")</f>
      </c>
      <c r="C113" s="4" t="inlineStr">
        <is>
          <t>Vendido</t>
        </is>
      </c>
      <c r="D113" s="4" t="inlineStr">
        <is>
          <t>21</t>
        </is>
      </c>
      <c r="E113" s="5" t="inlineStr">
        <is>
          <t>40.000,00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=HYPERLINK("https://leilaoonline.net/lote/detalhe/80984", "799")</f>
      </c>
      <c r="B114" s="4" t="s">
        <f>=HYPERLINK("https://leilaoonline.net/lote/detalhe/80984", " SLS-EQ-055-2019-20 Vagão do tipo Hopper (T) - HAT110570-1  - LOC.: SÃO LUIS/MA")</f>
      </c>
      <c r="C114" s="4" t="inlineStr">
        <is>
          <t>Vendido</t>
        </is>
      </c>
      <c r="D114" s="4" t="inlineStr">
        <is>
          <t>14</t>
        </is>
      </c>
      <c r="E114" s="5" t="inlineStr">
        <is>
          <t>41.000,00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=HYPERLINK("https://leilaoonline.net/lote/detalhe/80986", "800")</f>
      </c>
      <c r="B115" s="4" t="s">
        <f>=HYPERLINK("https://leilaoonline.net/lote/detalhe/80986", " SLS-EQ-055-2019-21 Vagão do tipo Hopper (U) - HAT110325-3  - LOC.: SÃO LUIS/MA")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41.000,00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=HYPERLINK("https://leilaoonline.net/lote/detalhe/81041", "801")</f>
      </c>
      <c r="B116" s="4" t="s">
        <f>=HYPERLINK("https://leilaoonline.net/lote/detalhe/81041", " SLS-EQ-055-2019-22 Vagão do tipo Hopper (V) - HAT110334-2  - LOC.: SÃO LUIS/MA")</f>
      </c>
      <c r="C116" s="4" t="inlineStr">
        <is>
          <t>Vendido</t>
        </is>
      </c>
      <c r="D116" s="4" t="inlineStr">
        <is>
          <t>21</t>
        </is>
      </c>
      <c r="E116" s="5" t="inlineStr">
        <is>
          <t>41.000,00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=HYPERLINK("https://leilaoonline.net/lote/detalhe/81039", "802")</f>
      </c>
      <c r="B117" s="4" t="s">
        <f>=HYPERLINK("https://leilaoonline.net/lote/detalhe/81039", " SLS-EQ-055-2019-23 Vagão do tipo Hopper (W) - HAT110031-9  - LOC.: SÃO LUIS/MA")</f>
      </c>
      <c r="C117" s="4" t="inlineStr">
        <is>
          <t>Vendido</t>
        </is>
      </c>
      <c r="D117" s="4" t="inlineStr">
        <is>
          <t>21</t>
        </is>
      </c>
      <c r="E117" s="5" t="inlineStr">
        <is>
          <t>40.000,00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=HYPERLINK("https://leilaoonline.net/lote/detalhe/80996", "803")</f>
      </c>
      <c r="B118" s="4" t="s">
        <f>=HYPERLINK("https://leilaoonline.net/lote/detalhe/80996", " SLS-EQ-055-2019-24 Vagão do tipo Hopper (X) - HAT110365-2  - LOC.: SÃO LUIS/MA")</f>
      </c>
      <c r="C118" s="4" t="inlineStr">
        <is>
          <t>Vendido</t>
        </is>
      </c>
      <c r="D118" s="4" t="inlineStr">
        <is>
          <t>21</t>
        </is>
      </c>
      <c r="E118" s="5" t="inlineStr">
        <is>
          <t>40.000,00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=HYPERLINK("https://leilaoonline.net/lote/detalhe/81031", "804")</f>
      </c>
      <c r="B119" s="4" t="s">
        <f>=HYPERLINK("https://leilaoonline.net/lote/detalhe/81031", " SLS-EQ-055-2019-25 Vagão do tipo Hopper (Y) - HAT110382-2  - LOC.: SÃO LUIS/MA")</f>
      </c>
      <c r="C119" s="4" t="inlineStr">
        <is>
          <t>Vendido</t>
        </is>
      </c>
      <c r="D119" s="4" t="inlineStr">
        <is>
          <t>21</t>
        </is>
      </c>
      <c r="E119" s="5" t="inlineStr">
        <is>
          <t>40.000,00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=HYPERLINK("https://leilaoonline.net/lote/detalhe/81052", "805")</f>
      </c>
      <c r="B120" s="4" t="s">
        <f>=HYPERLINK("https://leilaoonline.net/lote/detalhe/81052", " SLS-EQ-055-2019-26 Vagão do tipo Hopper (Z) - HAT110640-6  - LOC.: SÃO LUIS/MA")</f>
      </c>
      <c r="C120" s="4" t="inlineStr">
        <is>
          <t>Vendido</t>
        </is>
      </c>
      <c r="D120" s="4" t="inlineStr">
        <is>
          <t>22</t>
        </is>
      </c>
      <c r="E120" s="5" t="inlineStr">
        <is>
          <t>41.000,00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=HYPERLINK("https://leilaoonline.net/lote/detalhe/81012", "806")</f>
      </c>
      <c r="B121" s="4" t="s">
        <f>=HYPERLINK("https://leilaoonline.net/lote/detalhe/81012", " SLS-EQ-055-2019-27 Vagão do tipo Hopper (AA) - HAT110602-3  - LOC.: SÃO LUIS/MA")</f>
      </c>
      <c r="C121" s="4" t="inlineStr">
        <is>
          <t>Vendido</t>
        </is>
      </c>
      <c r="D121" s="4" t="inlineStr">
        <is>
          <t>21</t>
        </is>
      </c>
      <c r="E121" s="5" t="inlineStr">
        <is>
          <t>40.000,00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=HYPERLINK("https://leilaoonline.net/lote/detalhe/81035", "807")</f>
      </c>
      <c r="B122" s="4" t="s">
        <f>=HYPERLINK("https://leilaoonline.net/lote/detalhe/81035", " SLS-EQ-055-2019-28 Vagão do tipo Hopper (AB) - HAT110198-6  - LOC.: SÃO LUIS/MA")</f>
      </c>
      <c r="C122" s="4" t="inlineStr">
        <is>
          <t>Não vendido</t>
        </is>
      </c>
      <c r="D122" s="4" t="inlineStr">
        <is>
          <t>19</t>
        </is>
      </c>
      <c r="E122" s="5" t="inlineStr">
        <is>
          <t>38.000,00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=HYPERLINK("https://leilaoonline.net/lote/detalhe/81026", "808")</f>
      </c>
      <c r="B123" s="4" t="s">
        <f>=HYPERLINK("https://leilaoonline.net/lote/detalhe/81026", " SLS-EQ-055-2019-29 Vagão do tipo Hopper (AC) - HAT110678-3  - LOC.: SÃO LUIS/MA")</f>
      </c>
      <c r="C123" s="4" t="inlineStr">
        <is>
          <t>Não vendido</t>
        </is>
      </c>
      <c r="D123" s="4" t="inlineStr">
        <is>
          <t>20</t>
        </is>
      </c>
      <c r="E123" s="5" t="inlineStr">
        <is>
          <t>39.000,00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=HYPERLINK("https://leilaoonline.net/lote/detalhe/81073", "809")</f>
      </c>
      <c r="B124" s="4" t="s">
        <f>=HYPERLINK("https://leilaoonline.net/lote/detalhe/81073", " SLS-EQ-055-2019-30 Vagão do tipo Hopper (AD) - HAT110013-1  - LOC.: SÃO LUIS/MA")</f>
      </c>
      <c r="C124" s="4" t="inlineStr">
        <is>
          <t>Não vendido</t>
        </is>
      </c>
      <c r="D124" s="4" t="inlineStr">
        <is>
          <t>20</t>
        </is>
      </c>
      <c r="E124" s="5" t="inlineStr">
        <is>
          <t>39.000,00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=HYPERLINK("https://leilaoonline.net/lote/detalhe/81054", "810")</f>
      </c>
      <c r="B125" s="4" t="s">
        <f>=HYPERLINK("https://leilaoonline.net/lote/detalhe/81054", " SLS-EQ-055-2019-31 Vagão do tipo Hopper (AE) - HAT110633-3  - LOC.: SÃO LUIS/MA")</f>
      </c>
      <c r="C125" s="4" t="inlineStr">
        <is>
          <t>Não vendido</t>
        </is>
      </c>
      <c r="D125" s="4" t="inlineStr">
        <is>
          <t>20</t>
        </is>
      </c>
      <c r="E125" s="5" t="inlineStr">
        <is>
          <t>39.000,00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=HYPERLINK("https://leilaoonline.net/lote/detalhe/81059", "811")</f>
      </c>
      <c r="B126" s="4" t="s">
        <f>=HYPERLINK("https://leilaoonline.net/lote/detalhe/81059", " SLS-EQ-055-2019-32 Vagão do tipo Hopper (AF) - HAT110526-4  - LOC.: SÃO LUIS/MA")</f>
      </c>
      <c r="C126" s="4" t="inlineStr">
        <is>
          <t>Não vendido</t>
        </is>
      </c>
      <c r="D126" s="4" t="inlineStr">
        <is>
          <t>18</t>
        </is>
      </c>
      <c r="E126" s="5" t="inlineStr">
        <is>
          <t>37.000,00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=HYPERLINK("https://leilaoonline.net/lote/detalhe/81016", "812")</f>
      </c>
      <c r="B127" s="4" t="s">
        <f>=HYPERLINK("https://leilaoonline.net/lote/detalhe/81016", " SLS-EQ-055-2019-33 Vagão do tipo Hopper (AG) - HAT110440-3  - LOC.: SÃO LUIS/MA")</f>
      </c>
      <c r="C127" s="4" t="inlineStr">
        <is>
          <t>Não vendido</t>
        </is>
      </c>
      <c r="D127" s="4" t="inlineStr">
        <is>
          <t>18</t>
        </is>
      </c>
      <c r="E127" s="5" t="inlineStr">
        <is>
          <t>37.000,00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=HYPERLINK("https://leilaoonline.net/lote/detalhe/81070", "813")</f>
      </c>
      <c r="B128" s="4" t="s">
        <f>=HYPERLINK("https://leilaoonline.net/lote/detalhe/81070", " SLS-EQ-055-2019-34 Vagão do tipo Hopper (AH) - HAT110026-2  - LOC.: SÃO LUIS/MA")</f>
      </c>
      <c r="C128" s="4" t="inlineStr">
        <is>
          <t>Não vendido</t>
        </is>
      </c>
      <c r="D128" s="4" t="inlineStr">
        <is>
          <t>17</t>
        </is>
      </c>
      <c r="E128" s="5" t="inlineStr">
        <is>
          <t>36.000,00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=HYPERLINK("https://leilaoonline.net/lote/detalhe/81047", "814")</f>
      </c>
      <c r="B129" s="4" t="s">
        <f>=HYPERLINK("https://leilaoonline.net/lote/detalhe/81047", " SLS-EQ-055-2019-35 Vagão do tipo Hopper (AI) - HAT110377-6  - LOC.: SÃO LUIS/MA")</f>
      </c>
      <c r="C129" s="4" t="inlineStr">
        <is>
          <t>Não vendido</t>
        </is>
      </c>
      <c r="D129" s="4" t="inlineStr">
        <is>
          <t>17</t>
        </is>
      </c>
      <c r="E129" s="5" t="inlineStr">
        <is>
          <t>36.000,00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=HYPERLINK("https://leilaoonline.net/lote/detalhe/80978", "815")</f>
      </c>
      <c r="B130" s="4" t="s">
        <f>=HYPERLINK("https://leilaoonline.net/lote/detalhe/80978", " SLS-EQ-055-2019-36 Vagão do tipo Hopper (AJ) - HAT110608-2  - LOC.: SÃO LUIS/MA")</f>
      </c>
      <c r="C130" s="4" t="inlineStr">
        <is>
          <t>Não vendido</t>
        </is>
      </c>
      <c r="D130" s="4" t="inlineStr">
        <is>
          <t>17</t>
        </is>
      </c>
      <c r="E130" s="5" t="inlineStr">
        <is>
          <t>37.000,00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=HYPERLINK("https://leilaoonline.net/lote/detalhe/81003", "816")</f>
      </c>
      <c r="B131" s="4" t="s">
        <f>=HYPERLINK("https://leilaoonline.net/lote/detalhe/81003", " SLS-EQ-055-2019-37 Vagão do tipo Hopper (AK) - HAT110029-7  - LOC.: SÃO LUIS/MA")</f>
      </c>
      <c r="C131" s="4" t="inlineStr">
        <is>
          <t>Não vendido</t>
        </is>
      </c>
      <c r="D131" s="4" t="inlineStr">
        <is>
          <t>16</t>
        </is>
      </c>
      <c r="E131" s="5" t="inlineStr">
        <is>
          <t>35.000,00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=HYPERLINK("https://leilaoonline.net/lote/detalhe/81034", "817")</f>
      </c>
      <c r="B132" s="4" t="s">
        <f>=HYPERLINK("https://leilaoonline.net/lote/detalhe/81034", " SLS-EQ-055-2019-38 Vagão do tipo Hopper (AL) - HAT110110-2  - LOC.: SÃO LUIS/MA")</f>
      </c>
      <c r="C132" s="4" t="inlineStr">
        <is>
          <t>Não vendido</t>
        </is>
      </c>
      <c r="D132" s="4" t="inlineStr">
        <is>
          <t>16</t>
        </is>
      </c>
      <c r="E132" s="5" t="inlineStr">
        <is>
          <t>35.000,00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=HYPERLINK("https://leilaoonline.net/lote/detalhe/81009", "818")</f>
      </c>
      <c r="B133" s="4" t="s">
        <f>=HYPERLINK("https://leilaoonline.net/lote/detalhe/81009", " SLS-EQ-055-2019-39 Vagão do tipo Hopper (AM) - HAT110229-0  - LOC.: SÃO LUIS/MA")</f>
      </c>
      <c r="C133" s="4" t="inlineStr">
        <is>
          <t>Vendido</t>
        </is>
      </c>
      <c r="D133" s="4" t="inlineStr">
        <is>
          <t>16</t>
        </is>
      </c>
      <c r="E133" s="5" t="inlineStr">
        <is>
          <t>36.000,00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=HYPERLINK("https://leilaoonline.net/lote/detalhe/80991", "819")</f>
      </c>
      <c r="B134" s="4" t="s">
        <f>=HYPERLINK("https://leilaoonline.net/lote/detalhe/80991", " SLS-EQ-055-2019-40 Vagão do tipo Hopper (AN) - HAT110245-1  - LOC.: SÃO LUIS/MA")</f>
      </c>
      <c r="C134" s="4" t="inlineStr">
        <is>
          <t>Vendido</t>
        </is>
      </c>
      <c r="D134" s="4" t="inlineStr">
        <is>
          <t>16</t>
        </is>
      </c>
      <c r="E134" s="5" t="inlineStr">
        <is>
          <t>36.000,00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=HYPERLINK("https://leilaoonline.net/lote/detalhe/81056", "820")</f>
      </c>
      <c r="B135" s="4" t="s">
        <f>=HYPERLINK("https://leilaoonline.net/lote/detalhe/81056", " SLS-EQ-055-2019-41 Vagão do tipo Hopper (AO) - HAT110537-0  - LOC.: SÃO LUIS/MA")</f>
      </c>
      <c r="C135" s="4" t="inlineStr">
        <is>
          <t>Vendido</t>
        </is>
      </c>
      <c r="D135" s="4" t="inlineStr">
        <is>
          <t>16</t>
        </is>
      </c>
      <c r="E135" s="5" t="inlineStr">
        <is>
          <t>36.000,00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=HYPERLINK("https://leilaoonline.net/lote/detalhe/81024", "821")</f>
      </c>
      <c r="B136" s="4" t="s">
        <f>=HYPERLINK("https://leilaoonline.net/lote/detalhe/81024", " SLS-EQ-055-2019-42 Vagão do tipo Hopper (AP) - HAT110419-5  - LOC.: SÃO LUIS/MA")</f>
      </c>
      <c r="C136" s="4" t="inlineStr">
        <is>
          <t>Vendido</t>
        </is>
      </c>
      <c r="D136" s="4" t="inlineStr">
        <is>
          <t>15</t>
        </is>
      </c>
      <c r="E136" s="5" t="inlineStr">
        <is>
          <t>36.000,00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=HYPERLINK("https://leilaoonline.net/lote/detalhe/81032", "822")</f>
      </c>
      <c r="B137" s="4" t="s">
        <f>=HYPERLINK("https://leilaoonline.net/lote/detalhe/81032", " SLS-EQ-055-2019-43 Vagão do tipo Hopper (AQ) - HAT110628-7  - LOC.: SÃO LUIS/MA")</f>
      </c>
      <c r="C137" s="4" t="inlineStr">
        <is>
          <t>Não vendido</t>
        </is>
      </c>
      <c r="D137" s="4" t="inlineStr">
        <is>
          <t>14</t>
        </is>
      </c>
      <c r="E137" s="5" t="inlineStr">
        <is>
          <t>34.000,00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=HYPERLINK("https://leilaoonline.net/lote/detalhe/80980", "823")</f>
      </c>
      <c r="B138" s="4" t="s">
        <f>=HYPERLINK("https://leilaoonline.net/lote/detalhe/80980", " SLS-EQ-055-2019-44 Vagão do tipo Hopper (AR) - HAT110543-4  - LOC.: SÃO LUIS/MA")</f>
      </c>
      <c r="C138" s="4" t="inlineStr">
        <is>
          <t>Não vendido</t>
        </is>
      </c>
      <c r="D138" s="4" t="inlineStr">
        <is>
          <t>15</t>
        </is>
      </c>
      <c r="E138" s="5" t="inlineStr">
        <is>
          <t>35.000,00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=HYPERLINK("https://leilaoonline.net/lote/detalhe/81049", "824")</f>
      </c>
      <c r="B139" s="4" t="s">
        <f>=HYPERLINK("https://leilaoonline.net/lote/detalhe/81049", " SLS-EQ-055-2019-45 Vagão do tipo Hopper (AS) - HAT110616-3  - LOC.: SÃO LUIS/MA")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35.000,00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=HYPERLINK("https://leilaoonline.net/lote/detalhe/80982", "825")</f>
      </c>
      <c r="B140" s="4" t="s">
        <f>=HYPERLINK("https://leilaoonline.net/lote/detalhe/80982", " SLS-EQ-055-2019-46 Vagão do tipo Hopper (AT) - HAT110387-3  - LOC.: SÃO LUIS/MA")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36.000,00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=HYPERLINK("https://leilaoonline.net/lote/detalhe/81001", "826")</f>
      </c>
      <c r="B141" s="4" t="s">
        <f>=HYPERLINK("https://leilaoonline.net/lote/detalhe/81001", " SLS-EQ-055-2019-47 Vagão do tipo Hopper (AU) - HAT110395-4  - LOC.: SÃO LUIS/MA")</f>
      </c>
      <c r="C141" s="4" t="inlineStr">
        <is>
          <t>Não vendido</t>
        </is>
      </c>
      <c r="D141" s="4" t="inlineStr">
        <is>
          <t>14</t>
        </is>
      </c>
      <c r="E141" s="5" t="inlineStr">
        <is>
          <t>34.000,00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=HYPERLINK("https://leilaoonline.net/lote/detalhe/81042", "827")</f>
      </c>
      <c r="B142" s="4" t="s">
        <f>=HYPERLINK("https://leilaoonline.net/lote/detalhe/81042", " SLS-EQ-055-2019-48 Vagão do tipo Hopper (AV) - HAT110339-3  - LOC.: SÃO LUIS/MA")</f>
      </c>
      <c r="C142" s="4" t="inlineStr">
        <is>
          <t>Vendido</t>
        </is>
      </c>
      <c r="D142" s="4" t="inlineStr">
        <is>
          <t>14</t>
        </is>
      </c>
      <c r="E142" s="5" t="inlineStr">
        <is>
          <t>34.000,00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=HYPERLINK("https://leilaoonline.net/lote/detalhe/81004", "828")</f>
      </c>
      <c r="B143" s="4" t="s">
        <f>=HYPERLINK("https://leilaoonline.net/lote/detalhe/81004", " SLS-EQ-055-2019-49 Vagão do tipo Hopper (AW) - HAT110238-9  - LOC.: SÃO LUIS/MA")</f>
      </c>
      <c r="C143" s="4" t="inlineStr">
        <is>
          <t>Vendido</t>
        </is>
      </c>
      <c r="D143" s="4" t="inlineStr">
        <is>
          <t>12</t>
        </is>
      </c>
      <c r="E143" s="5" t="inlineStr">
        <is>
          <t>32.000,00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=HYPERLINK("https://leilaoonline.net/lote/detalhe/81021", "829")</f>
      </c>
      <c r="B144" s="4" t="s">
        <f>=HYPERLINK("https://leilaoonline.net/lote/detalhe/81021", " SLS-EQ-055-2019-50 Vagão do tipo Hopper (AX) - HAT110560-4  - LOC.: SÃO LUIS/MA")</f>
      </c>
      <c r="C144" s="4" t="inlineStr">
        <is>
          <t>Não vendido</t>
        </is>
      </c>
      <c r="D144" s="4" t="inlineStr">
        <is>
          <t>14</t>
        </is>
      </c>
      <c r="E144" s="5" t="inlineStr">
        <is>
          <t>33.000,00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=HYPERLINK("https://leilaoonline.net/lote/detalhe/81020", "830")</f>
      </c>
      <c r="B145" s="4" t="s">
        <f>=HYPERLINK("https://leilaoonline.net/lote/detalhe/81020", " SLS-EQ-055-2019-51 Vagão do tipo Hopper (AY) - HAT110546-9  - LOC.: SÃO LUIS/MA")</f>
      </c>
      <c r="C145" s="4" t="inlineStr">
        <is>
          <t>Vendido</t>
        </is>
      </c>
      <c r="D145" s="4" t="inlineStr">
        <is>
          <t>11</t>
        </is>
      </c>
      <c r="E145" s="5" t="inlineStr">
        <is>
          <t>30.000,00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=HYPERLINK("https://leilaoonline.net/lote/detalhe/81006", "831")</f>
      </c>
      <c r="B146" s="4" t="s">
        <f>=HYPERLINK("https://leilaoonline.net/lote/detalhe/81006", " SLS-EQ-055-2019-52 Vagão do tipo Hopper (AZ) - HAT110154-4  - LOC.: SÃO LUIS/MA")</f>
      </c>
      <c r="C146" s="4" t="inlineStr">
        <is>
          <t>Não vendido</t>
        </is>
      </c>
      <c r="D146" s="4" t="inlineStr">
        <is>
          <t>12</t>
        </is>
      </c>
      <c r="E146" s="5" t="inlineStr">
        <is>
          <t>31.000,00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=HYPERLINK("https://leilaoonline.net/lote/detalhe/80998", "832")</f>
      </c>
      <c r="B147" s="4" t="s">
        <f>=HYPERLINK("https://leilaoonline.net/lote/detalhe/80998", " SLS-EQ-055-2019-53 Vagão do tipo Hopper (BA) - HAT110611-2  - LOC.: SÃO LUIS/MA")</f>
      </c>
      <c r="C147" s="4" t="inlineStr">
        <is>
          <t>Vendido</t>
        </is>
      </c>
      <c r="D147" s="4" t="inlineStr">
        <is>
          <t>11</t>
        </is>
      </c>
      <c r="E147" s="5" t="inlineStr">
        <is>
          <t>30.000,00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=HYPERLINK("https://leilaoonline.net/lote/detalhe/80975", "833")</f>
      </c>
      <c r="B148" s="4" t="s">
        <f>=HYPERLINK("https://leilaoonline.net/lote/detalhe/80975", " SLS-EQ-055-2019-54 Vagão do tipo Hopper (BB) - HAT110532-9  - LOC.: SÃO LUIS/MA")</f>
      </c>
      <c r="C148" s="4" t="inlineStr">
        <is>
          <t>Vendido</t>
        </is>
      </c>
      <c r="D148" s="4" t="inlineStr">
        <is>
          <t>15</t>
        </is>
      </c>
      <c r="E148" s="5" t="inlineStr">
        <is>
          <t>34.000,00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=HYPERLINK("https://leilaoonline.net/lote/detalhe/81008", "834")</f>
      </c>
      <c r="B149" s="4" t="s">
        <f>=HYPERLINK("https://leilaoonline.net/lote/detalhe/81008", " SLS-EQ-055-2019-55 Vagão do tipo Hopper (BC) - HAT110318-1  - LOC.: SÃO LUIS/MA")</f>
      </c>
      <c r="C149" s="4" t="inlineStr">
        <is>
          <t>Não vendido</t>
        </is>
      </c>
      <c r="D149" s="4" t="inlineStr">
        <is>
          <t>17</t>
        </is>
      </c>
      <c r="E149" s="5" t="inlineStr">
        <is>
          <t>36.000,00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=HYPERLINK("https://leilaoonline.net/lote/detalhe/81038", "835")</f>
      </c>
      <c r="B150" s="4" t="s">
        <f>=HYPERLINK("https://leilaoonline.net/lote/detalhe/81038", " SLS-EQ-055-2019-56 Vagão do tipo Hopper  (BD) - HAT110147-1  - LOC.: SÃO LUIS/MA")</f>
      </c>
      <c r="C150" s="4" t="inlineStr">
        <is>
          <t>Não vendido</t>
        </is>
      </c>
      <c r="D150" s="4" t="inlineStr">
        <is>
          <t>17</t>
        </is>
      </c>
      <c r="E150" s="5" t="inlineStr">
        <is>
          <t>36.000,00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=HYPERLINK("https://leilaoonline.net/lote/detalhe/81050", "836")</f>
      </c>
      <c r="B151" s="4" t="s">
        <f>=HYPERLINK("https://leilaoonline.net/lote/detalhe/81050", " SLS-EQ-055-2019-57 Vagão do tipo Hopper (BE) - HAT110174-9  - LOC.: SÃO LUIS/MA")</f>
      </c>
      <c r="C151" s="4" t="inlineStr">
        <is>
          <t>Vendido</t>
        </is>
      </c>
      <c r="D151" s="4" t="inlineStr">
        <is>
          <t>17</t>
        </is>
      </c>
      <c r="E151" s="5" t="inlineStr">
        <is>
          <t>36.000,00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=HYPERLINK("https://leilaoonline.net/lote/detalhe/81072", "837")</f>
      </c>
      <c r="B152" s="4" t="s">
        <f>=HYPERLINK("https://leilaoonline.net/lote/detalhe/81072", " SLS-EQ-055-2019-58 Vagão do tipo Hopper (BF) - HAT110045-9  - LOC.: SÃO LUIS/MA")</f>
      </c>
      <c r="C152" s="4" t="inlineStr">
        <is>
          <t>Vendido</t>
        </is>
      </c>
      <c r="D152" s="4" t="inlineStr">
        <is>
          <t>15</t>
        </is>
      </c>
      <c r="E152" s="5" t="inlineStr">
        <is>
          <t>35.000,00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=HYPERLINK("https://leilaoonline.net/lote/detalhe/80981", "838")</f>
      </c>
      <c r="B153" s="4" t="s">
        <f>=HYPERLINK("https://leilaoonline.net/lote/detalhe/80981", " SLS-EQ-055-2019-59 Vagão do tipo Hopper (BG) - HAT110047-5  - LOC.: SÃO LUIS/MA")</f>
      </c>
      <c r="C153" s="4" t="inlineStr">
        <is>
          <t>Vendido</t>
        </is>
      </c>
      <c r="D153" s="4" t="inlineStr">
        <is>
          <t>16</t>
        </is>
      </c>
      <c r="E153" s="5" t="inlineStr">
        <is>
          <t>35.000,00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=HYPERLINK("https://leilaoonline.net/lote/detalhe/81019", "839")</f>
      </c>
      <c r="B154" s="4" t="s">
        <f>=HYPERLINK("https://leilaoonline.net/lote/detalhe/81019", " SLS-EQ-055-2019-60 Vagão do tipo Hopper (BH) - HAT110080-7  - LOC.: SÃO LUIS/MA")</f>
      </c>
      <c r="C154" s="4" t="inlineStr">
        <is>
          <t>Vendido</t>
        </is>
      </c>
      <c r="D154" s="4" t="inlineStr">
        <is>
          <t>15</t>
        </is>
      </c>
      <c r="E154" s="5" t="inlineStr">
        <is>
          <t>35.000,00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=HYPERLINK("https://leilaoonline.net/lote/detalhe/81025", "840")</f>
      </c>
      <c r="B155" s="4" t="s">
        <f>=HYPERLINK("https://leilaoonline.net/lote/detalhe/81025", " SLS-EQ-055-2019-61 Vagão do tipo Hopper (BI) - HAT110020-3  - LOC.: SÃO LUIS/MA")</f>
      </c>
      <c r="C155" s="4" t="inlineStr">
        <is>
          <t>Vendido</t>
        </is>
      </c>
      <c r="D155" s="4" t="inlineStr">
        <is>
          <t>10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=HYPERLINK("https://leilaoonline.net/lote/detalhe/81045", "841")</f>
      </c>
      <c r="B156" s="4" t="s">
        <f>=HYPERLINK("https://leilaoonline.net/lote/detalhe/81045", " SLS-EQ-055-2019-62 Vagão do tipo Hopper (BJ)- HAT110207-9  - LOC.: SÃO LUIS/MA")</f>
      </c>
      <c r="C156" s="4" t="inlineStr">
        <is>
          <t>Vendido</t>
        </is>
      </c>
      <c r="D156" s="4" t="inlineStr">
        <is>
          <t>11</t>
        </is>
      </c>
      <c r="E156" s="5" t="inlineStr">
        <is>
          <t>39.000,00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=HYPERLINK("https://leilaoonline.net/lote/detalhe/80995", "842")</f>
      </c>
      <c r="B157" s="4" t="s">
        <f>=HYPERLINK("https://leilaoonline.net/lote/detalhe/80995", " SLS-EQ-055-2019-63 Vagão do tipo Hopper (BK) - HAT110123-4  - LOC.: SÃO LUIS/MA")</f>
      </c>
      <c r="C157" s="4" t="inlineStr">
        <is>
          <t>Vendido</t>
        </is>
      </c>
      <c r="D157" s="4" t="inlineStr">
        <is>
          <t>11</t>
        </is>
      </c>
      <c r="E157" s="5" t="inlineStr">
        <is>
          <t>39.000,00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=HYPERLINK("https://leilaoonline.net/lote/detalhe/81074", "843")</f>
      </c>
      <c r="B158" s="4" t="s">
        <f>=HYPERLINK("https://leilaoonline.net/lote/detalhe/81074", " SLS-EQ-055-2019-64 Vagão do tipo Hopper (BL) - HAT110156-1  - LOC.: SÃO LUIS/MA")</f>
      </c>
      <c r="C158" s="4" t="inlineStr">
        <is>
          <t>Vendido</t>
        </is>
      </c>
      <c r="D158" s="4" t="inlineStr">
        <is>
          <t>12</t>
        </is>
      </c>
      <c r="E158" s="5" t="inlineStr">
        <is>
          <t>39.000,00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=HYPERLINK("https://leilaoonline.net/lote/detalhe/81030", "844")</f>
      </c>
      <c r="B159" s="4" t="s">
        <f>=HYPERLINK("https://leilaoonline.net/lote/detalhe/81030", " SLS-EQ-055-2019-65 Vagão do tipo Hopper (BM) - HAT110474-8  - LOC.: SÃO LUIS/MA")</f>
      </c>
      <c r="C159" s="4" t="inlineStr">
        <is>
          <t>Vendido</t>
        </is>
      </c>
      <c r="D159" s="4" t="inlineStr">
        <is>
          <t>7</t>
        </is>
      </c>
      <c r="E159" s="5" t="inlineStr">
        <is>
          <t>35.000,00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=HYPERLINK("https://leilaoonline.net/lote/detalhe/81013", "845")</f>
      </c>
      <c r="B160" s="4" t="s">
        <f>=HYPERLINK("https://leilaoonline.net/lote/detalhe/81013", " SLS-EQ-055-2019-66 Vagão do tipo Hopper (BN) - HAT110145-5  - LOC.: SÃO LUIS/MA")</f>
      </c>
      <c r="C160" s="4" t="inlineStr">
        <is>
          <t>Vendido</t>
        </is>
      </c>
      <c r="D160" s="4" t="inlineStr">
        <is>
          <t>7</t>
        </is>
      </c>
      <c r="E160" s="5" t="inlineStr">
        <is>
          <t>35.000,00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=HYPERLINK("https://leilaoonline.net/lote/detalhe/81033", "846")</f>
      </c>
      <c r="B161" s="4" t="s">
        <f>=HYPERLINK("https://leilaoonline.net/lote/detalhe/81033", " SLS-EQ-055-2019-67 Vagão do tipo Hopper (BO) - HAT110324-5  - LOC.: SÃO LUIS/MA")</f>
      </c>
      <c r="C161" s="4" t="inlineStr">
        <is>
          <t>Vendido</t>
        </is>
      </c>
      <c r="D161" s="4" t="inlineStr">
        <is>
          <t>7</t>
        </is>
      </c>
      <c r="E161" s="5" t="inlineStr">
        <is>
          <t>35.000,00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=HYPERLINK("https://leilaoonline.net/lote/detalhe/80992", "847")</f>
      </c>
      <c r="B162" s="4" t="s">
        <f>=HYPERLINK("https://leilaoonline.net/lote/detalhe/80992", " SLS-EQ-055-2019-68 Vagão do tipo Hopper (BP) - HAT110332-6  - LOC.: SÃO LUIS/MA")</f>
      </c>
      <c r="C162" s="4" t="inlineStr">
        <is>
          <t>Vendido</t>
        </is>
      </c>
      <c r="D162" s="4" t="inlineStr">
        <is>
          <t>7</t>
        </is>
      </c>
      <c r="E162" s="5" t="inlineStr">
        <is>
          <t>35.000,00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=HYPERLINK("https://leilaoonline.net/lote/detalhe/80999", "848")</f>
      </c>
      <c r="B163" s="4" t="s">
        <f>=HYPERLINK("https://leilaoonline.net/lote/detalhe/80999", " SLS-EQ-055-2019-69 Vagão do tipo Hopper (BQ) - HAT110401-2  - LOC.: SÃO LUIS/MA")</f>
      </c>
      <c r="C163" s="4" t="inlineStr">
        <is>
          <t>Vendido</t>
        </is>
      </c>
      <c r="D163" s="4" t="inlineStr">
        <is>
          <t>7</t>
        </is>
      </c>
      <c r="E163" s="5" t="inlineStr">
        <is>
          <t>35.000,00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=HYPERLINK("https://leilaoonline.net/lote/detalhe/81055", "849")</f>
      </c>
      <c r="B164" s="4" t="s">
        <f>=HYPERLINK("https://leilaoonline.net/lote/detalhe/81055", " SLS-EQ-055-2019-70 Vagão do tipo Hopper (BR) - HAT110518-3  - LOC.: SÃO LUIS/MA")</f>
      </c>
      <c r="C164" s="4" t="inlineStr">
        <is>
          <t>Vendido</t>
        </is>
      </c>
      <c r="D164" s="4" t="inlineStr">
        <is>
          <t>15</t>
        </is>
      </c>
      <c r="E164" s="5" t="inlineStr">
        <is>
          <t>43.000,00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=HYPERLINK("https://leilaoonline.net/lote/detalhe/80997", "850")</f>
      </c>
      <c r="B165" s="4" t="s">
        <f>=HYPERLINK("https://leilaoonline.net/lote/detalhe/80997", " SLS-EQ-055-2019-71 Vagão do tipo Hopper (BS) - HAT110328-8  - LOC.: SÃO LUIS/MA")</f>
      </c>
      <c r="C165" s="4" t="inlineStr">
        <is>
          <t>Vendido</t>
        </is>
      </c>
      <c r="D165" s="4" t="inlineStr">
        <is>
          <t>15</t>
        </is>
      </c>
      <c r="E165" s="5" t="inlineStr">
        <is>
          <t>43.000,00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=HYPERLINK("https://leilaoonline.net/lote/detalhe/81015", "851")</f>
      </c>
      <c r="B166" s="4" t="s">
        <f>=HYPERLINK("https://leilaoonline.net/lote/detalhe/81015", " SLS-EQ-055-2019-72 Vagão do tipo Hopper (BT) - HAT110218-4  - LOC.: SÃO LUIS/MA")</f>
      </c>
      <c r="C166" s="4" t="inlineStr">
        <is>
          <t>Vendido</t>
        </is>
      </c>
      <c r="D166" s="4" t="inlineStr">
        <is>
          <t>15</t>
        </is>
      </c>
      <c r="E166" s="5" t="inlineStr">
        <is>
          <t>43.000,00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=HYPERLINK("https://leilaoonline.net/lote/detalhe/80993", "852")</f>
      </c>
      <c r="B167" s="4" t="s">
        <f>=HYPERLINK("https://leilaoonline.net/lote/detalhe/80993", " SLS-EQ-055-2019-73 Vagão do tipo Hopper (BU) - HAT110208-7  - LOC.: SÃO LUIS/MA")</f>
      </c>
      <c r="C167" s="4" t="inlineStr">
        <is>
          <t>Vendido</t>
        </is>
      </c>
      <c r="D167" s="4" t="inlineStr">
        <is>
          <t>15</t>
        </is>
      </c>
      <c r="E167" s="5" t="inlineStr">
        <is>
          <t>43.000,00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=HYPERLINK("https://leilaoonline.net/lote/detalhe/81040", "853")</f>
      </c>
      <c r="B168" s="4" t="s">
        <f>=HYPERLINK("https://leilaoonline.net/lote/detalhe/81040", " SLS-EQ-055-2019-74 Vagão do tipo Hopper (BV) - HAT110494-2  - LOC.: SÃO LUIS/MA")</f>
      </c>
      <c r="C168" s="4" t="inlineStr">
        <is>
          <t>Vendido</t>
        </is>
      </c>
      <c r="D168" s="4" t="inlineStr">
        <is>
          <t>16</t>
        </is>
      </c>
      <c r="E168" s="5" t="inlineStr">
        <is>
          <t>45.000,00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=HYPERLINK("https://leilaoonline.net/lote/detalhe/80987", "854")</f>
      </c>
      <c r="B169" s="4" t="s">
        <f>=HYPERLINK("https://leilaoonline.net/lote/detalhe/80987", " SLS-EQ-055-2019-75 Vagão do tipo Hopper (BW) - HAT110160-9  - LOC.: SÃO LUIS/MA")</f>
      </c>
      <c r="C169" s="4" t="inlineStr">
        <is>
          <t>Vendido</t>
        </is>
      </c>
      <c r="D169" s="4" t="inlineStr">
        <is>
          <t>14</t>
        </is>
      </c>
      <c r="E169" s="5" t="inlineStr">
        <is>
          <t>43.000,00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=HYPERLINK("https://leilaoonline.net/lote/detalhe/81048", "855")</f>
      </c>
      <c r="B170" s="4" t="s">
        <f>=HYPERLINK("https://leilaoonline.net/lote/detalhe/81048", " SLS-EQ-055-2019-76 Vagão do tipo Hopper (BX) - HAT110459-4  - LOC.: SÃO LUIS/MA")</f>
      </c>
      <c r="C170" s="4" t="inlineStr">
        <is>
          <t>Vendido</t>
        </is>
      </c>
      <c r="D170" s="4" t="inlineStr">
        <is>
          <t>16</t>
        </is>
      </c>
      <c r="E170" s="5" t="inlineStr">
        <is>
          <t>45.000,00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=HYPERLINK("https://leilaoonline.net/lote/detalhe/81018", "856")</f>
      </c>
      <c r="B171" s="4" t="s">
        <f>=HYPERLINK("https://leilaoonline.net/lote/detalhe/81018", " SLS-EQ-055-2019-77 Vagão do tipo Hopper (BY) - HAT110073-4  - LOC.: SÃO LUIS/MA")</f>
      </c>
      <c r="C171" s="4" t="inlineStr">
        <is>
          <t>Vendido</t>
        </is>
      </c>
      <c r="D171" s="4" t="inlineStr">
        <is>
          <t>16</t>
        </is>
      </c>
      <c r="E171" s="5" t="inlineStr">
        <is>
          <t>45.000,00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=HYPERLINK("https://leilaoonline.net/lote/detalhe/81051", "857")</f>
      </c>
      <c r="B172" s="4" t="s">
        <f>=HYPERLINK("https://leilaoonline.net/lote/detalhe/81051", " SLS-EQ-055-2019-78 Vagão do tipo Hopper (BZ) - HAT110077-7  - LOC.: SÃO LUIS/MA")</f>
      </c>
      <c r="C172" s="4" t="inlineStr">
        <is>
          <t>Vendido</t>
        </is>
      </c>
      <c r="D172" s="4" t="inlineStr">
        <is>
          <t>16</t>
        </is>
      </c>
      <c r="E172" s="5" t="inlineStr">
        <is>
          <t>45.000,00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=HYPERLINK("https://leilaoonline.net/lote/detalhe/81011", "858")</f>
      </c>
      <c r="B173" s="4" t="s">
        <f>=HYPERLINK("https://leilaoonline.net/lote/detalhe/81011", " SLS-EQ-055-2019-79 Vagão do tipo Hopper (CA) - HAT110253-2  - LOC.: SÃO LUIS/MA")</f>
      </c>
      <c r="C173" s="4" t="inlineStr">
        <is>
          <t>Vendido</t>
        </is>
      </c>
      <c r="D173" s="4" t="inlineStr">
        <is>
          <t>20</t>
        </is>
      </c>
      <c r="E173" s="5" t="inlineStr">
        <is>
          <t>49.000,00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=HYPERLINK("https://leilaoonline.net/lote/detalhe/81005", "859")</f>
      </c>
      <c r="B174" s="4" t="s">
        <f>=HYPERLINK("https://leilaoonline.net/lote/detalhe/81005", " SLS-EQ-055-2019-80 Vagão do tipo Hopper (CB) - HAT110657-1  - LOC.: SÃO LUIS/MA")</f>
      </c>
      <c r="C174" s="4" t="inlineStr">
        <is>
          <t>Vendido</t>
        </is>
      </c>
      <c r="D174" s="4" t="inlineStr">
        <is>
          <t>16</t>
        </is>
      </c>
      <c r="E174" s="5" t="inlineStr">
        <is>
          <t>45.000,00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=HYPERLINK("https://leilaoonline.net/lote/detalhe/80983", "860")</f>
      </c>
      <c r="B175" s="4" t="s">
        <f>=HYPERLINK("https://leilaoonline.net/lote/detalhe/80983", " SLS-EQ-055-2019-81 Vagão do tipo Hopper (CC) - HAT110626-1  - LOC.: SÃO LUIS/MA")</f>
      </c>
      <c r="C175" s="4" t="inlineStr">
        <is>
          <t>Vendido</t>
        </is>
      </c>
      <c r="D175" s="4" t="inlineStr">
        <is>
          <t>16</t>
        </is>
      </c>
      <c r="E175" s="5" t="inlineStr">
        <is>
          <t>45.000,00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=HYPERLINK("https://leilaoonline.net/lote/detalhe/81044", "861")</f>
      </c>
      <c r="B176" s="4" t="s">
        <f>=HYPERLINK("https://leilaoonline.net/lote/detalhe/81044", " SLS-EQ-055-2019-82 Vagão do tipo Hopper (CD) - HAT110259-1  - LOC.: SÃO LUIS/MA")</f>
      </c>
      <c r="C176" s="4" t="inlineStr">
        <is>
          <t>Vendido</t>
        </is>
      </c>
      <c r="D176" s="4" t="inlineStr">
        <is>
          <t>12</t>
        </is>
      </c>
      <c r="E176" s="5" t="inlineStr">
        <is>
          <t>41.000,00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=HYPERLINK("https://leilaoonline.net/lote/detalhe/81057", "862")</f>
      </c>
      <c r="B177" s="4" t="s">
        <f>=HYPERLINK("https://leilaoonline.net/lote/detalhe/81057", " SLS-EQ-055-2019-83 Vagão do tipo Hopper (CE) - HAT110313-0  - LOC.: SÃO LUIS/MA")</f>
      </c>
      <c r="C177" s="4" t="inlineStr">
        <is>
          <t>Vendido</t>
        </is>
      </c>
      <c r="D177" s="4" t="inlineStr">
        <is>
          <t>12</t>
        </is>
      </c>
      <c r="E177" s="5" t="inlineStr">
        <is>
          <t>41.000,00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=HYPERLINK("https://leilaoonline.net/lote/detalhe/81023", "863")</f>
      </c>
      <c r="B178" s="4" t="s">
        <f>=HYPERLINK("https://leilaoonline.net/lote/detalhe/81023", " SLS-EQ-055-2019-84 Vagão do tipo Hopper (CF) - HAT110514-1  - LOC.: SÃO LUIS/MA")</f>
      </c>
      <c r="C178" s="4" t="inlineStr">
        <is>
          <t>Vendido</t>
        </is>
      </c>
      <c r="D178" s="4" t="inlineStr">
        <is>
          <t>12</t>
        </is>
      </c>
      <c r="E178" s="5" t="inlineStr">
        <is>
          <t>41.000,00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=HYPERLINK("https://leilaoonline.net/lote/detalhe/81043", "864")</f>
      </c>
      <c r="B179" s="4" t="s">
        <f>=HYPERLINK("https://leilaoonline.net/lote/detalhe/81043", " SLS-EQ-055-2019-85 Vagão do tipo Hopper (CG) - HAT110116-1  - LOC.: SÃO LUIS/MA")</f>
      </c>
      <c r="C179" s="4" t="inlineStr">
        <is>
          <t>Vendido</t>
        </is>
      </c>
      <c r="D179" s="4" t="inlineStr">
        <is>
          <t>16</t>
        </is>
      </c>
      <c r="E179" s="5" t="inlineStr">
        <is>
          <t>45.000,00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=HYPERLINK("https://leilaoonline.net/lote/detalhe/81014", "865")</f>
      </c>
      <c r="B180" s="4" t="s">
        <f>=HYPERLINK("https://leilaoonline.net/lote/detalhe/81014", " SLS-EQ-055-2019-86 Vagão do tipo Hopper (CH) - HAT110074-2  - LOC.: SÃO LUIS/MA")</f>
      </c>
      <c r="C180" s="4" t="inlineStr">
        <is>
          <t>Vendido</t>
        </is>
      </c>
      <c r="D180" s="4" t="inlineStr">
        <is>
          <t>16</t>
        </is>
      </c>
      <c r="E180" s="5" t="inlineStr">
        <is>
          <t>45.000,00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=HYPERLINK("https://leilaoonline.net/lote/detalhe/80976", "866")</f>
      </c>
      <c r="B181" s="4" t="s">
        <f>=HYPERLINK("https://leilaoonline.net/lote/detalhe/80976", " SLS-EQ-055-2019-87 Vagão do tipo Hopper (CI) - HAT110618-0  - LOC.: SÃO LUIS/MA")</f>
      </c>
      <c r="C181" s="4" t="inlineStr">
        <is>
          <t>Vendido</t>
        </is>
      </c>
      <c r="D181" s="4" t="inlineStr">
        <is>
          <t>17</t>
        </is>
      </c>
      <c r="E181" s="5" t="inlineStr">
        <is>
          <t>47.000,00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=HYPERLINK("https://leilaoonline.net/lote/detalhe/80977", "867")</f>
      </c>
      <c r="B182" s="4" t="s">
        <f>=HYPERLINK("https://leilaoonline.net/lote/detalhe/80977", " SLS-EQ-055-2019-88 Vagão do tipo Hopper (CJ) - HAT110522-1  - LOC.: SÃO LUIS/MA")</f>
      </c>
      <c r="C182" s="4" t="inlineStr">
        <is>
          <t>Vendido</t>
        </is>
      </c>
      <c r="D182" s="4" t="inlineStr">
        <is>
          <t>18</t>
        </is>
      </c>
      <c r="E182" s="5" t="inlineStr">
        <is>
          <t>47.000,00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=HYPERLINK("https://leilaoonline.net/lote/detalhe/81065", "868")</f>
      </c>
      <c r="B183" s="4" t="s">
        <f>=HYPERLINK("https://leilaoonline.net/lote/detalhe/81065", " SLS-EQ-055-2019-89 Vagão do tipo Hopper (CK) - HAT110164-1  - LOC.: SÃO LUIS/MA")</f>
      </c>
      <c r="C183" s="4" t="inlineStr">
        <is>
          <t>Vendido</t>
        </is>
      </c>
      <c r="D183" s="4" t="inlineStr">
        <is>
          <t>18</t>
        </is>
      </c>
      <c r="E183" s="5" t="inlineStr">
        <is>
          <t>47.000,00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=HYPERLINK("https://leilaoonline.net/lote/detalhe/80979", "869")</f>
      </c>
      <c r="B184" s="4" t="s">
        <f>=HYPERLINK("https://leilaoonline.net/lote/detalhe/80979", " SLS-EQ-055-2019-90 Vagão do tipo Hopper (CL) - HAT110316-4  - LOC.: SÃO LUIS/MA")</f>
      </c>
      <c r="C184" s="4" t="inlineStr">
        <is>
          <t>Vendido</t>
        </is>
      </c>
      <c r="D184" s="4" t="inlineStr">
        <is>
          <t>16</t>
        </is>
      </c>
      <c r="E184" s="5" t="inlineStr">
        <is>
          <t>45.000,00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=HYPERLINK("https://leilaoonline.net/lote/detalhe/81046", "870")</f>
      </c>
      <c r="B185" s="4" t="s">
        <f>=HYPERLINK("https://leilaoonline.net/lote/detalhe/81046", " SLS-EQ-055-2019-91 Vagão do tipo Hopper (CM) - HAT110619-8  - LOC.: SÃO LUIS/MA")</f>
      </c>
      <c r="C185" s="4" t="inlineStr">
        <is>
          <t>Vendido</t>
        </is>
      </c>
      <c r="D185" s="4" t="inlineStr">
        <is>
          <t>16</t>
        </is>
      </c>
      <c r="E185" s="5" t="inlineStr">
        <is>
          <t>45.000,00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=HYPERLINK("https://leilaoonline.net/lote/detalhe/81029", "871")</f>
      </c>
      <c r="B186" s="4" t="s">
        <f>=HYPERLINK("https://leilaoonline.net/lote/detalhe/81029", " SLS-EQ-055-2019-92 Vagão do tipo Hopper (CN) - HAT110228-1  - LOC.: SÃO LUIS/MA")</f>
      </c>
      <c r="C186" s="4" t="inlineStr">
        <is>
          <t>Vendido</t>
        </is>
      </c>
      <c r="D186" s="4" t="inlineStr">
        <is>
          <t>16</t>
        </is>
      </c>
      <c r="E186" s="5" t="inlineStr">
        <is>
          <t>45.000,00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=HYPERLINK("https://leilaoonline.net/lote/detalhe/81077", "872")</f>
      </c>
      <c r="B187" s="4" t="s">
        <f>=HYPERLINK("https://leilaoonline.net/lote/detalhe/81077", " SLS-EQ-055-2019-93 Vagão do tipo Hopper (CO) - HAT110170-6  - LOC.: SÃO LUIS/MA")</f>
      </c>
      <c r="C187" s="4" t="inlineStr">
        <is>
          <t>Vendido</t>
        </is>
      </c>
      <c r="D187" s="4" t="inlineStr">
        <is>
          <t>16</t>
        </is>
      </c>
      <c r="E187" s="5" t="inlineStr">
        <is>
          <t>45.000,00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=HYPERLINK("https://leilaoonline.net/lote/detalhe/81075", "873")</f>
      </c>
      <c r="B188" s="4" t="s">
        <f>=HYPERLINK("https://leilaoonline.net/lote/detalhe/81075", " SLS-EQ-055-2019-94 Vagão do tipo Hopper (CP) - HAT110151-0  - LOC.: SÃO LUIS/MA")</f>
      </c>
      <c r="C188" s="4" t="inlineStr">
        <is>
          <t>Vendido</t>
        </is>
      </c>
      <c r="D188" s="4" t="inlineStr">
        <is>
          <t>16</t>
        </is>
      </c>
      <c r="E188" s="5" t="inlineStr">
        <is>
          <t>45.000,00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=HYPERLINK("https://leilaoonline.net/lote/detalhe/81076", "874")</f>
      </c>
      <c r="B189" s="4" t="s">
        <f>=HYPERLINK("https://leilaoonline.net/lote/detalhe/81076", " SLS-EQ-055-2019-95 Vagão do tipo Hopper (CQ) - HAT110453-5  - LOC.: SÃO LUIS/MA")</f>
      </c>
      <c r="C189" s="4" t="inlineStr">
        <is>
          <t>Vendido</t>
        </is>
      </c>
      <c r="D189" s="4" t="inlineStr">
        <is>
          <t>15</t>
        </is>
      </c>
      <c r="E189" s="5" t="inlineStr">
        <is>
          <t>45.000,00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=HYPERLINK("https://leilaoonline.net/lote/detalhe/81027", "875")</f>
      </c>
      <c r="B190" s="4" t="s">
        <f>=HYPERLINK("https://leilaoonline.net/lote/detalhe/81027", " SLS-EQ-055-2019-96 Vagão do tipo Hopper (CR) - HAT110016-5  - LOC.: SÃO LUIS/MA")</f>
      </c>
      <c r="C190" s="4" t="inlineStr">
        <is>
          <t>Vendido</t>
        </is>
      </c>
      <c r="D190" s="4" t="inlineStr">
        <is>
          <t>18</t>
        </is>
      </c>
      <c r="E190" s="5" t="inlineStr">
        <is>
          <t>47.000,00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=HYPERLINK("https://leilaoonline.net/lote/detalhe/80989", "876")</f>
      </c>
      <c r="B191" s="4" t="s">
        <f>=HYPERLINK("https://leilaoonline.net/lote/detalhe/80989", " SLS-EQ-055-2019-97 Vagão do tipo Hopper (CS) - HAT110002-5  - LOC.: SÃO LUIS/MA")</f>
      </c>
      <c r="C191" s="4" t="inlineStr">
        <is>
          <t>Vendido</t>
        </is>
      </c>
      <c r="D191" s="4" t="inlineStr">
        <is>
          <t>18</t>
        </is>
      </c>
      <c r="E191" s="5" t="inlineStr">
        <is>
          <t>47.000,00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=HYPERLINK("https://leilaoonline.net/lote/detalhe/80990", "877")</f>
      </c>
      <c r="B192" s="4" t="s">
        <f>=HYPERLINK("https://leilaoonline.net/lote/detalhe/80990", " SLS-EQ-055-2019-98 Vagão do tipo Hopper (CT) - HAT110355-5  - LOC.: SÃO LUIS/MA")</f>
      </c>
      <c r="C192" s="4" t="inlineStr">
        <is>
          <t>Vendido</t>
        </is>
      </c>
      <c r="D192" s="4" t="inlineStr">
        <is>
          <t>18</t>
        </is>
      </c>
      <c r="E192" s="5" t="inlineStr">
        <is>
          <t>47.000,00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=HYPERLINK("https://leilaoonline.net/lote/detalhe/81002", "878")</f>
      </c>
      <c r="B193" s="4" t="s">
        <f>=HYPERLINK("https://leilaoonline.net/lote/detalhe/81002", " SLS-EQ-055-2019-99 Vagão do tipo Hopper (CU) - HAT110043-2  - LOC.: SÃO LUIS/MA")</f>
      </c>
      <c r="C193" s="4" t="inlineStr">
        <is>
          <t>Vendido</t>
        </is>
      </c>
      <c r="D193" s="4" t="inlineStr">
        <is>
          <t>18</t>
        </is>
      </c>
      <c r="E193" s="5" t="inlineStr">
        <is>
          <t>47.000,00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=HYPERLINK("https://leilaoonline.net/lote/detalhe/81066", "879")</f>
      </c>
      <c r="B194" s="4" t="s">
        <f>=HYPERLINK("https://leilaoonline.net/lote/detalhe/81066", " SLS-EQ-055-2019-100 Vagão do tipo Hopper (CV) - HAT110452-7  - LOC.: SÃO LUIS/MA")</f>
      </c>
      <c r="C194" s="4" t="inlineStr">
        <is>
          <t>Vendido</t>
        </is>
      </c>
      <c r="D194" s="4" t="inlineStr">
        <is>
          <t>18</t>
        </is>
      </c>
      <c r="E194" s="5" t="inlineStr">
        <is>
          <t>47.000,00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=HYPERLINK("https://leilaoonline.net/lote/detalhe/81017", "880")</f>
      </c>
      <c r="B195" s="4" t="s">
        <f>=HYPERLINK("https://leilaoonline.net/lote/detalhe/81017", " SLS-EQ-055-2019-101 Vagão do tipo Hopper (CW) - HAT110145-5  - LOC.: SÃO LUIS/MA")</f>
      </c>
      <c r="C195" s="4" t="inlineStr">
        <is>
          <t>Vendido</t>
        </is>
      </c>
      <c r="D195" s="4" t="inlineStr">
        <is>
          <t>18</t>
        </is>
      </c>
      <c r="E195" s="5" t="inlineStr">
        <is>
          <t>47.000,00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=HYPERLINK("https://leilaoonline.net/lote/detalhe/81061", "881")</f>
      </c>
      <c r="B196" s="4" t="s">
        <f>=HYPERLINK("https://leilaoonline.net/lote/detalhe/81061", " SLS-EQ-055-2019-102 Vagão do tipo Hopper (CX) - HAT110324-5  - LOC.: SÃO LUIS/MA")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47.000,00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=HYPERLINK("https://leilaoonline.net/lote/detalhe/81064", "882")</f>
      </c>
      <c r="B197" s="4" t="s">
        <f>=HYPERLINK("https://leilaoonline.net/lote/detalhe/81064", " SLS-EQ-055-2019-103 Vagão do tipo Hopper (CY) - HAT110332-6  - LOC.: SÃO LUIS/MA")</f>
      </c>
      <c r="C197" s="4" t="inlineStr">
        <is>
          <t>Vendido</t>
        </is>
      </c>
      <c r="D197" s="4" t="inlineStr">
        <is>
          <t>17</t>
        </is>
      </c>
      <c r="E197" s="5" t="inlineStr">
        <is>
          <t>47.000,00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=HYPERLINK("https://leilaoonline.net/lote/detalhe/81078", "883")</f>
      </c>
      <c r="B198" s="4" t="s">
        <f>=HYPERLINK("https://leilaoonline.net/lote/detalhe/81078", " SLS-EQ-055-2019-104 Vagão do tipo Hopper (CZ) - HAT110211-7  - LOC.: SÃO LUIS/MA")</f>
      </c>
      <c r="C198" s="4" t="inlineStr">
        <is>
          <t>Vendido</t>
        </is>
      </c>
      <c r="D198" s="4" t="inlineStr">
        <is>
          <t>17</t>
        </is>
      </c>
      <c r="E198" s="5" t="inlineStr">
        <is>
          <t>47.000,00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=HYPERLINK("https://leilaoonline.net/lote/detalhe/81079", "884")</f>
      </c>
      <c r="B199" s="4" t="s">
        <f>=HYPERLINK("https://leilaoonline.net/lote/detalhe/81079", " SLS-EQ-055-2019-105 Vagão do tipo Hopper (DA) -  HAT110423-3  - LOC.: SÃO LUIS/MA")</f>
      </c>
      <c r="C199" s="4" t="inlineStr">
        <is>
          <t>Vendido</t>
        </is>
      </c>
      <c r="D199" s="4" t="inlineStr">
        <is>
          <t>25</t>
        </is>
      </c>
      <c r="E199" s="5" t="inlineStr">
        <is>
          <t>55.000,00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=HYPERLINK("https://leilaoonline.net/lote/detalhe/81081", "885")</f>
      </c>
      <c r="B200" s="4" t="s">
        <f>=HYPERLINK("https://leilaoonline.net/lote/detalhe/81081", " SLS-EQ-055-2019-106 Vagão do tipo Hopper (DB) -  HAT110182-0  - LOC.: SÃO LUIS/MA")</f>
      </c>
      <c r="C200" s="4" t="inlineStr">
        <is>
          <t>Vendido</t>
        </is>
      </c>
      <c r="D200" s="4" t="inlineStr">
        <is>
          <t>19</t>
        </is>
      </c>
      <c r="E200" s="5" t="inlineStr">
        <is>
          <t>49.000,00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=HYPERLINK("https://leilaoonline.net/lote/detalhe/81080", "886")</f>
      </c>
      <c r="B201" s="4" t="s">
        <f>=HYPERLINK("https://leilaoonline.net/lote/detalhe/81080", " SLS-EQ-055-2019-107 Vagão do tipo Hopper (DC) -  HAT110307-5  - LOC.: SÃO LUIS/MA")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49.000,00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=HYPERLINK("https://leilaoonline.net/lote/detalhe/81082", "887")</f>
      </c>
      <c r="B202" s="4" t="s">
        <f>=HYPERLINK("https://leilaoonline.net/lote/detalhe/81082", " SLS-EQ-055-2019-108 Vagão do tipo Hopper (DD) -  HAT110308-3  - LOC.: SÃO LUIS/MA")</f>
      </c>
      <c r="C202" s="4" t="inlineStr">
        <is>
          <t>Vendido</t>
        </is>
      </c>
      <c r="D202" s="4" t="inlineStr">
        <is>
          <t>21</t>
        </is>
      </c>
      <c r="E202" s="5" t="inlineStr">
        <is>
          <t>51.000,00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=HYPERLINK("https://leilaoonline.net/lote/detalhe/81083", "888")</f>
      </c>
      <c r="B203" s="4" t="s">
        <f>=HYPERLINK("https://leilaoonline.net/lote/detalhe/81083", " SLS-EQ-055-2019-109 Vagão do tipo Hopper (DE) -  HAT110305-9  - LOC.: SÃO LUIS/MA")</f>
      </c>
      <c r="C203" s="4" t="inlineStr">
        <is>
          <t>Vendido</t>
        </is>
      </c>
      <c r="D203" s="4" t="inlineStr">
        <is>
          <t>23</t>
        </is>
      </c>
      <c r="E203" s="5" t="inlineStr">
        <is>
          <t>53.000,00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=HYPERLINK("https://leilaoonline.net/lote/detalhe/81084", "889")</f>
      </c>
      <c r="B204" s="4" t="s">
        <f>=HYPERLINK("https://leilaoonline.net/lote/detalhe/81084", " SLS-EQ-055-2019-110 Vagão do tipo Hopper (DF) -  HAT110261-3  - LOC.: SÃO LUIS/MA")</f>
      </c>
      <c r="C204" s="4" t="inlineStr">
        <is>
          <t>Vendido</t>
        </is>
      </c>
      <c r="D204" s="4" t="inlineStr">
        <is>
          <t>23</t>
        </is>
      </c>
      <c r="E204" s="5" t="inlineStr">
        <is>
          <t>53.000,00</t>
        </is>
      </c>
      <c r="F20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2026-05-24T10:27:09.00Z</dcterms:created>
  <dc:creator>Tellks Tecnologia</dc:creator>
  <cp:revision>0</cp:revision>
</cp:coreProperties>
</file>