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Sprinter e Master 19 • F Cargo 15 • HB20 19 • Fit 20 • Fusion • Blazer Diesel • Fuscas • 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07/05/2021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=HYPERLINK("https://leilaoonline.net/lote/detalhe/81269", "100")</f>
      </c>
      <c r="B11" s="4" t="s">
        <f>=HYPERLINK("https://leilaoonline.net/lote/detalhe/81269", "I/M. BENZ 415 CDI SPRINTER M; 2018/2019; BRANCA; DIESEL - FUNCIONANDO")</f>
      </c>
      <c r="C11" s="4" t="inlineStr">
        <is>
          <t>Não vendido</t>
        </is>
      </c>
      <c r="D11" s="4" t="inlineStr">
        <is>
          <t>31</t>
        </is>
      </c>
      <c r="E11" s="5" t="inlineStr">
        <is>
          <t>82.500,00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=HYPERLINK("https://leilaoonline.net/lote/detalhe/81270", "101")</f>
      </c>
      <c r="B12" s="4" t="s">
        <f>=HYPERLINK("https://leilaoonline.net/lote/detalhe/81270", "I/M. BENZ 415 CDI SPRINTER M; 2017/2018; BRANCA; DIESEL - FUNCIONANDO")</f>
      </c>
      <c r="C12" s="4" t="inlineStr">
        <is>
          <t>Não vendido</t>
        </is>
      </c>
      <c r="D12" s="4" t="inlineStr">
        <is>
          <t>24</t>
        </is>
      </c>
      <c r="E12" s="5" t="inlineStr">
        <is>
          <t>78.750,00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=HYPERLINK("https://leilaoonline.net/lote/detalhe/81271", "102")</f>
      </c>
      <c r="B13" s="4" t="s">
        <f>=HYPERLINK("https://leilaoonline.net/lote/detalhe/81271", "I/M. BENZ 415 CDI SPRINTER M; 2016/2017; BRANCA; DIESEL - FUNCIONANDO")</f>
      </c>
      <c r="C13" s="4" t="inlineStr">
        <is>
          <t>Não vendido</t>
        </is>
      </c>
      <c r="D13" s="4" t="inlineStr">
        <is>
          <t>26</t>
        </is>
      </c>
      <c r="E13" s="5" t="inlineStr">
        <is>
          <t>76.250,00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=HYPERLINK("https://leilaoonline.net/lote/detalhe/81272", "103")</f>
      </c>
      <c r="B14" s="4" t="s">
        <f>=HYPERLINK("https://leilaoonline.net/lote/detalhe/81272", "I/M. BENZ 415 CDI SPRINTER M; 2015/2016; BRANCA; DIESEL - FUNCIONANDO")</f>
      </c>
      <c r="C14" s="4" t="inlineStr">
        <is>
          <t>Não vendido</t>
        </is>
      </c>
      <c r="D14" s="4" t="inlineStr">
        <is>
          <t>27</t>
        </is>
      </c>
      <c r="E14" s="5" t="inlineStr">
        <is>
          <t>77.500,00</t>
        </is>
      </c>
      <c r="F14" s="4" t="inlineStr">
        <is>
          <t>550.00</t>
        </is>
      </c>
    </row>
    <row collapsed="false" customFormat="false" customHeight="false" hidden="false" ht="12.1" outlineLevel="0" r="15">
      <c r="A15" s="5" t="s">
        <f>=HYPERLINK("https://leilaoonline.net/lote/detalhe/81273", "104")</f>
      </c>
      <c r="B15" s="4" t="s">
        <f>=HYPERLINK("https://leilaoonline.net/lote/detalhe/81273", "I/M. BENZ 415 CDI SPRINTER M; 2014/2015; BRANCA; DIESEL - FUNCIONANDO")</f>
      </c>
      <c r="C15" s="4" t="inlineStr">
        <is>
          <t>Não vendido</t>
        </is>
      </c>
      <c r="D15" s="4" t="inlineStr">
        <is>
          <t>29</t>
        </is>
      </c>
      <c r="E15" s="5" t="inlineStr">
        <is>
          <t>75.000,00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=HYPERLINK("https://leilaoonline.net/lote/detalhe/81274", "105")</f>
      </c>
      <c r="B16" s="4" t="s">
        <f>=HYPERLINK("https://leilaoonline.net/lote/detalhe/81274", "I/M. BENZ 415 CDI SPRINTER M; 2013/2014; BRANCA; DIESEL - FUNCIONANDO")</f>
      </c>
      <c r="C16" s="4" t="inlineStr">
        <is>
          <t>Não vendido</t>
        </is>
      </c>
      <c r="D16" s="4" t="inlineStr">
        <is>
          <t>20</t>
        </is>
      </c>
      <c r="E16" s="5" t="inlineStr">
        <is>
          <t>66.250,00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=HYPERLINK("https://leilaoonline.net/lote/detalhe/81275", "106")</f>
      </c>
      <c r="B17" s="4" t="s">
        <f>=HYPERLINK("https://leilaoonline.net/lote/detalhe/81275", "I/M. BENZ 415 CDI SPRINTER M; 2013/2013; BRANCA; DIESEL - FUNCIONANDO")</f>
      </c>
      <c r="C17" s="4" t="inlineStr">
        <is>
          <t>Não vendido</t>
        </is>
      </c>
      <c r="D17" s="4" t="inlineStr">
        <is>
          <t>21</t>
        </is>
      </c>
      <c r="E17" s="5" t="inlineStr">
        <is>
          <t>60.000,00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=HYPERLINK("https://leilaoonline.net/lote/detalhe/81276", "107")</f>
      </c>
      <c r="B18" s="4" t="s">
        <f>=HYPERLINK("https://leilaoonline.net/lote/detalhe/81276", "RENAULT/MASTER MBUS L3H2; 2018/2019; BRANCA; DIESEL - FUNCIONANDO")</f>
      </c>
      <c r="C18" s="4" t="inlineStr">
        <is>
          <t>Não vendido</t>
        </is>
      </c>
      <c r="D18" s="4" t="inlineStr">
        <is>
          <t>22</t>
        </is>
      </c>
      <c r="E18" s="5" t="inlineStr">
        <is>
          <t>101.250,00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=HYPERLINK("https://leilaoonline.net/lote/detalhe/81277", "108")</f>
      </c>
      <c r="B19" s="4" t="s">
        <f>=HYPERLINK("https://leilaoonline.net/lote/detalhe/81277", "RENAULT/MASTER MARIM PAS; 2017/2018; BRANCA; DIESEL - FUNCIONANDO")</f>
      </c>
      <c r="C19" s="4" t="inlineStr">
        <is>
          <t>Não vendido</t>
        </is>
      </c>
      <c r="D19" s="4" t="inlineStr">
        <is>
          <t>37</t>
        </is>
      </c>
      <c r="E19" s="5" t="inlineStr">
        <is>
          <t>107.500,00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=HYPERLINK("https://leilaoonline.net/lote/detalhe/81278", "109")</f>
      </c>
      <c r="B20" s="4" t="s">
        <f>=HYPERLINK("https://leilaoonline.net/lote/detalhe/81278", "RENAULT/MASTER MBUS L3H2; 2017/2018; BRANCA; DIESEL - FUNCIONANDO")</f>
      </c>
      <c r="C20" s="4" t="inlineStr">
        <is>
          <t>Não vendido</t>
        </is>
      </c>
      <c r="D20" s="4" t="inlineStr">
        <is>
          <t>51</t>
        </is>
      </c>
      <c r="E20" s="5" t="inlineStr">
        <is>
          <t>107.500,00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=HYPERLINK("https://leilaoonline.net/lote/detalhe/81279", "110")</f>
      </c>
      <c r="B21" s="4" t="s">
        <f>=HYPERLINK("https://leilaoonline.net/lote/detalhe/81279", "I/JINBEI TOPIC SL; 2013/2014; BRANCA; GASOLINA - FUNCIONANDO")</f>
      </c>
      <c r="C21" s="4" t="inlineStr">
        <is>
          <t>Não vendido</t>
        </is>
      </c>
      <c r="D21" s="4" t="inlineStr">
        <is>
          <t>2</t>
        </is>
      </c>
      <c r="E21" s="5" t="inlineStr">
        <is>
          <t>9.250,00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=HYPERLINK("https://leilaoonline.net/lote/detalhe/81280", "111")</f>
      </c>
      <c r="B22" s="4" t="s">
        <f>=HYPERLINK("https://leilaoonline.net/lote/detalhe/81280", "I/JINBEI TOPIC SL; 2013/2014; BRANCA; GASOLINA - FUNCIONANDO")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20.000,00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=HYPERLINK("https://leilaoonline.net/lote/detalhe/81281", "112")</f>
      </c>
      <c r="B23" s="4" t="s">
        <f>=HYPERLINK("https://leilaoonline.net/lote/detalhe/81281", "CAMINHÃO FORD/CARGO 816 S COM CESTO AÉREO; 2014/2015; BRANCA; DIESEL - FUNCIONANDO")</f>
      </c>
      <c r="C23" s="4" t="inlineStr">
        <is>
          <t>Não vendido</t>
        </is>
      </c>
      <c r="D23" s="4" t="inlineStr">
        <is>
          <t>29</t>
        </is>
      </c>
      <c r="E23" s="5" t="inlineStr">
        <is>
          <t>108.750,00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=HYPERLINK("https://leilaoonline.net/lote/detalhe/81282", "113")</f>
      </c>
      <c r="B24" s="4" t="s">
        <f>=HYPERLINK("https://leilaoonline.net/lote/detalhe/81282", "CAMINHÃO FORD/CARGO 816 S COM CESTO AÉREO; 2013/2013; BRANCA; DIESEL - FUNCIONANDO")</f>
      </c>
      <c r="C24" s="4" t="inlineStr">
        <is>
          <t>Não vendido</t>
        </is>
      </c>
      <c r="D24" s="4" t="inlineStr">
        <is>
          <t>30</t>
        </is>
      </c>
      <c r="E24" s="5" t="inlineStr">
        <is>
          <t>102.500,00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=HYPERLINK("https://leilaoonline.net/lote/detalhe/80863", "119")</f>
      </c>
      <c r="B25" s="4" t="s">
        <f>=HYPERLINK("https://leilaoonline.net/lote/detalhe/80863", "veja o vídeo!! I/HYUNDAI I30 2.0; 2011/2012; PRETA; GASOLINA; IPVA 2021 PAGO - FUNCIONANDO")</f>
      </c>
      <c r="C25" s="4" t="inlineStr">
        <is>
          <t>Não vendido</t>
        </is>
      </c>
      <c r="D25" s="4" t="inlineStr">
        <is>
          <t>18</t>
        </is>
      </c>
      <c r="E25" s="5" t="inlineStr">
        <is>
          <t>24.500,00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=HYPERLINK("https://leilaoonline.net/lote/detalhe/80749", "120")</f>
      </c>
      <c r="B26" s="4" t="s">
        <f>=HYPERLINK("https://leilaoonline.net/lote/detalhe/80749", "veja o vídeo!! FORD/FIESTA HA 1.6L TI A; 2013/2014; BRANCA; ALCO./GASOL.; IPVA 2021 PAGO - FUNCIONANDO")</f>
      </c>
      <c r="C26" s="4" t="inlineStr">
        <is>
          <t>Não vendido</t>
        </is>
      </c>
      <c r="D26" s="4" t="inlineStr">
        <is>
          <t>15</t>
        </is>
      </c>
      <c r="E26" s="5" t="inlineStr">
        <is>
          <t>23.500,00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=HYPERLINK("https://leilaoonline.net/lote/detalhe/81499", "121")</f>
      </c>
      <c r="B27" s="4" t="s">
        <f>=HYPERLINK("https://leilaoonline.net/lote/detalhe/81499", "I/LIFAN X60 CVT VIP; 2017/2018; VERMELHA; GASOLINA - FUNCIONANDO")</f>
      </c>
      <c r="C27" s="4" t="inlineStr">
        <is>
          <t>Vendido</t>
        </is>
      </c>
      <c r="D27" s="4" t="inlineStr">
        <is>
          <t>76</t>
        </is>
      </c>
      <c r="E27" s="5" t="inlineStr">
        <is>
          <t>37.250,00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=HYPERLINK("https://leilaoonline.net/lote/detalhe/80864", "200")</f>
      </c>
      <c r="B28" s="4" t="s">
        <f>=HYPERLINK("https://leilaoonline.net/lote/detalhe/80864", "I/JINBEI TOPIC L; 2012/2012; BRANCA; GASOLINA - FUNCIONANDO")</f>
      </c>
      <c r="C28" s="4" t="inlineStr">
        <is>
          <t>Não vendido</t>
        </is>
      </c>
      <c r="D28" s="4" t="inlineStr">
        <is>
          <t>16</t>
        </is>
      </c>
      <c r="E28" s="5" t="inlineStr">
        <is>
          <t>12.000,00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=HYPERLINK("https://leilaoonline.net/lote/detalhe/81498", "201")</f>
      </c>
      <c r="B29" s="4" t="s">
        <f>=HYPERLINK("https://leilaoonline.net/lote/detalhe/81498", "veja o vídeo!! M. BENZ/ACTROS 2646LS6X4; 2011/2012; BRANCA; DIESEL - FUNCIONANDO")</f>
      </c>
      <c r="C29" s="4" t="inlineStr">
        <is>
          <t>Não vendido</t>
        </is>
      </c>
      <c r="D29" s="4" t="inlineStr">
        <is>
          <t>53</t>
        </is>
      </c>
      <c r="E29" s="5" t="inlineStr">
        <is>
          <t>121.200,00</t>
        </is>
      </c>
      <c r="F29" s="4" t="inlineStr">
        <is>
          <t>1750.00</t>
        </is>
      </c>
    </row>
    <row collapsed="false" customFormat="false" customHeight="false" hidden="false" ht="12.1" outlineLevel="0" r="30">
      <c r="A30" s="5" t="s">
        <f>=HYPERLINK("https://leilaoonline.net/lote/detalhe/81497", "202")</f>
      </c>
      <c r="B30" s="4" t="s">
        <f>=HYPERLINK("https://leilaoonline.net/lote/detalhe/81497", "veja o vídeo!! GM/BLAZER COLINA 4X4; 2005/2005; PRETA; DIESEL - FUNCIONANDO")</f>
      </c>
      <c r="C30" s="4" t="inlineStr">
        <is>
          <t>Não vendido</t>
        </is>
      </c>
      <c r="D30" s="4" t="inlineStr">
        <is>
          <t>37</t>
        </is>
      </c>
      <c r="E30" s="5" t="inlineStr">
        <is>
          <t>35.100,00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=HYPERLINK("https://leilaoonline.net/lote/detalhe/80750", "207")</f>
      </c>
      <c r="B31" s="4" t="s">
        <f>=HYPERLINK("https://leilaoonline.net/lote/detalhe/80750", "HB20 10M VISION; 2019/2020; BRANCA; ALCO./GASOL.; IPVA 2021 PAGO - FUNCIONANDO")</f>
      </c>
      <c r="C31" s="4" t="inlineStr">
        <is>
          <t>Não vendido</t>
        </is>
      </c>
      <c r="D31" s="4" t="inlineStr">
        <is>
          <t>93</t>
        </is>
      </c>
      <c r="E31" s="5" t="inlineStr">
        <is>
          <t>42.500,00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=HYPERLINK("https://leilaoonline.net/lote/detalhe/80748", "210")</f>
      </c>
      <c r="B32" s="4" t="s">
        <f>=HYPERLINK("https://leilaoonline.net/lote/detalhe/80748", "veja o vídeo!! I/HYUNDAI; AZERA 3.0 V6; 2012/2013; PRATA; GASOLINA - FUNCIONANDO")</f>
      </c>
      <c r="C32" s="4" t="inlineStr">
        <is>
          <t>Não vendido</t>
        </is>
      </c>
      <c r="D32" s="4" t="inlineStr">
        <is>
          <t>16</t>
        </is>
      </c>
      <c r="E32" s="5" t="inlineStr">
        <is>
          <t>34.750,00</t>
        </is>
      </c>
      <c r="F32" s="4" t="inlineStr">
        <is>
          <t>1250.00</t>
        </is>
      </c>
    </row>
    <row collapsed="false" customFormat="false" customHeight="false" hidden="false" ht="12.1" outlineLevel="0" r="33">
      <c r="A33" s="5" t="s">
        <f>=HYPERLINK("https://leilaoonline.net/lote/detalhe/80751", "212")</f>
      </c>
      <c r="B33" s="4" t="s">
        <f>=HYPERLINK("https://leilaoonline.net/lote/detalhe/80751", "veja o vídeo!! I/FORD FUSION AWD GTDI; 2013/2014; CINZA; GASOLINA - FUNCIONANDO")</f>
      </c>
      <c r="C33" s="4" t="inlineStr">
        <is>
          <t>Não vendido</t>
        </is>
      </c>
      <c r="D33" s="4" t="inlineStr">
        <is>
          <t>49</t>
        </is>
      </c>
      <c r="E33" s="5" t="inlineStr">
        <is>
          <t>47.500,00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=HYPERLINK("https://leilaoonline.net/lote/detalhe/82157", "213")</f>
      </c>
      <c r="B34" s="4" t="s">
        <f>=HYPERLINK("https://leilaoonline.net/lote/detalhe/82157", "JEEP/COMPASS LIMITED; 2017/2018; PRETA; DIESEL - FUNCIONANDO")</f>
      </c>
      <c r="C34" s="4" t="inlineStr">
        <is>
          <t>Vendido</t>
        </is>
      </c>
      <c r="D34" s="4" t="inlineStr">
        <is>
          <t>56</t>
        </is>
      </c>
      <c r="E34" s="5" t="inlineStr">
        <is>
          <t>105.000,00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=HYPERLINK("https://leilaoonline.net/lote/detalhe/81157", "214")</f>
      </c>
      <c r="B35" s="4" t="s">
        <f>=HYPERLINK("https://leilaoonline.net/lote/detalhe/81157", "veja o vídeo!! HONDA/FIT EX CVT; 2017/2018; AZUL; ALCO./GASOL. - FUNCIONANDO")</f>
      </c>
      <c r="C35" s="4" t="inlineStr">
        <is>
          <t>Vendido</t>
        </is>
      </c>
      <c r="D35" s="4" t="inlineStr">
        <is>
          <t>24</t>
        </is>
      </c>
      <c r="E35" s="5" t="inlineStr">
        <is>
          <t>53.000,00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=HYPERLINK("https://leilaoonline.net/lote/detalhe/81289", "215")</f>
      </c>
      <c r="B36" s="4" t="s">
        <f>=HYPERLINK("https://leilaoonline.net/lote/detalhe/81289", "veja o vídeo!! HYUNDAI/TUCSON GLSB; 2011/2012; PRETA; GASOLINA - FUNCIONANDO")</f>
      </c>
      <c r="C36" s="4" t="inlineStr">
        <is>
          <t>Não vendido</t>
        </is>
      </c>
      <c r="D36" s="4" t="inlineStr">
        <is>
          <t>5</t>
        </is>
      </c>
      <c r="E36" s="5" t="inlineStr">
        <is>
          <t>20.000,00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=HYPERLINK("https://leilaoonline.net/lote/detalhe/80771", "219")</f>
      </c>
      <c r="B37" s="4" t="s">
        <f>=HYPERLINK("https://leilaoonline.net/lote/detalhe/80771", "I/CHEV SONIC LT HB MT; 2013/2013; BRANCA; ALCO./GASOL. - FUNCIONANDO")</f>
      </c>
      <c r="C37" s="4" t="inlineStr">
        <is>
          <t>Não vendido</t>
        </is>
      </c>
      <c r="D37" s="4" t="inlineStr">
        <is>
          <t>33</t>
        </is>
      </c>
      <c r="E37" s="5" t="inlineStr">
        <is>
          <t>19.000,00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=HYPERLINK("https://leilaoonline.net/lote/detalhe/82159", "220")</f>
      </c>
      <c r="B38" s="4" t="s">
        <f>=HYPERLINK("https://leilaoonline.net/lote/detalhe/82159", "PEUGEOT/2008 GRIFFE AT; 2017/2017; MARROM; ALCO./GASOL. - FUNCIONANDO")</f>
      </c>
      <c r="C38" s="4" t="inlineStr">
        <is>
          <t>Vendido</t>
        </is>
      </c>
      <c r="D38" s="4" t="inlineStr">
        <is>
          <t>36</t>
        </is>
      </c>
      <c r="E38" s="5" t="inlineStr">
        <is>
          <t>40.650,00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=HYPERLINK("https://leilaoonline.net/lote/detalhe/80774", "221")</f>
      </c>
      <c r="B39" s="4" t="s">
        <f>=HYPERLINK("https://leilaoonline.net/lote/detalhe/80774", "veja o vídeo!! HONDA/FIT DX MT; 2019/2020; BRANCA; ALCO./GASOL.; IPVA 2021 PAGO - FUNCIONANDO")</f>
      </c>
      <c r="C39" s="4" t="inlineStr">
        <is>
          <t>Vendido</t>
        </is>
      </c>
      <c r="D39" s="4" t="inlineStr">
        <is>
          <t>24</t>
        </is>
      </c>
      <c r="E39" s="5" t="inlineStr">
        <is>
          <t>48.500,00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=HYPERLINK("https://leilaoonline.net/lote/detalhe/80775", "222")</f>
      </c>
      <c r="B40" s="4" t="s">
        <f>=HYPERLINK("https://leilaoonline.net/lote/detalhe/80775", "veja o vídeo!! TOYOTA/ETIOS HB X 13L MT; 2018/2018; CINZA; ALCO./GASOL.; IPVA 2021 PAGO - FUNCIONANDO")</f>
      </c>
      <c r="C40" s="4" t="inlineStr">
        <is>
          <t>Vendido</t>
        </is>
      </c>
      <c r="D40" s="4" t="inlineStr">
        <is>
          <t>70</t>
        </is>
      </c>
      <c r="E40" s="5" t="inlineStr">
        <is>
          <t>31.000,00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=HYPERLINK("https://leilaoonline.net/lote/detalhe/81158", "223")</f>
      </c>
      <c r="B41" s="4" t="s">
        <f>=HYPERLINK("https://leilaoonline.net/lote/detalhe/81158", "veja o vídeo!! I/AUDI A4 2.0T FSI; 2006/2007; PRETA; GASOLINA - FUNCIONANDO")</f>
      </c>
      <c r="C41" s="4" t="inlineStr">
        <is>
          <t>Não vendido</t>
        </is>
      </c>
      <c r="D41" s="4" t="inlineStr">
        <is>
          <t>44</t>
        </is>
      </c>
      <c r="E41" s="5" t="inlineStr">
        <is>
          <t>17.250,00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=HYPERLINK("https://leilaoonline.net/lote/detalhe/80754", "224")</f>
      </c>
      <c r="B42" s="4" t="s">
        <f>=HYPERLINK("https://leilaoonline.net/lote/detalhe/80754", "veja o vídeo!! HONDA/FIT EX FLEX; 2011/2012; PRETA; ALCO./GASOL. - FUNCIONANDO")</f>
      </c>
      <c r="C42" s="4" t="inlineStr">
        <is>
          <t>Vendido</t>
        </is>
      </c>
      <c r="D42" s="4" t="inlineStr">
        <is>
          <t>5</t>
        </is>
      </c>
      <c r="E42" s="5" t="inlineStr">
        <is>
          <t>29.850,00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=HYPERLINK("https://leilaoonline.net/lote/detalhe/81471", "225")</f>
      </c>
      <c r="B43" s="4" t="s">
        <f>=HYPERLINK("https://leilaoonline.net/lote/detalhe/81471", "VOLKSWAGEN/JETTA CL AF, (COMFORTLINE 1.4 TSI 16V); 2017/2017; BRANCA; GASOLINA - FUNCIONANDO")</f>
      </c>
      <c r="C43" s="4" t="inlineStr">
        <is>
          <t>Vendido</t>
        </is>
      </c>
      <c r="D43" s="4" t="inlineStr">
        <is>
          <t>41</t>
        </is>
      </c>
      <c r="E43" s="5" t="inlineStr">
        <is>
          <t>57.500,00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=HYPERLINK("https://leilaoonline.net/lote/detalhe/81492", "226")</f>
      </c>
      <c r="B44" s="4" t="s">
        <f>=HYPERLINK("https://leilaoonline.net/lote/detalhe/81492", "AUDI/A3 1.8T; 2004/2005; PRATA; GASOLINA - FUNCIONANDO")</f>
      </c>
      <c r="C44" s="4" t="inlineStr">
        <is>
          <t>Não vendido</t>
        </is>
      </c>
      <c r="D44" s="4" t="inlineStr">
        <is>
          <t>14</t>
        </is>
      </c>
      <c r="E44" s="5" t="inlineStr">
        <is>
          <t>4.500,00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=HYPERLINK("https://leilaoonline.net/lote/detalhe/82156", "227")</f>
      </c>
      <c r="B45" s="4" t="s">
        <f>=HYPERLINK("https://leilaoonline.net/lote/detalhe/82156", "veja o vídeo!! I/HYUNDAI AZERA 3.3 V6; 2010/2011; PRETA; GASOLINA - FUNCIONANDO")</f>
      </c>
      <c r="C45" s="4" t="inlineStr">
        <is>
          <t>Não vendido</t>
        </is>
      </c>
      <c r="D45" s="4" t="inlineStr">
        <is>
          <t>25</t>
        </is>
      </c>
      <c r="E45" s="5" t="inlineStr">
        <is>
          <t>21.000,00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=HYPERLINK("https://leilaoonline.net/lote/detalhe/80755", "228")</f>
      </c>
      <c r="B46" s="4" t="s">
        <f>=HYPERLINK("https://leilaoonline.net/lote/detalhe/80755", "veja o vídeo!! TOYOTA/FIELDER; 2004/2005; BEGE; GASOLINA - FUNCIONANDO")</f>
      </c>
      <c r="C46" s="4" t="inlineStr">
        <is>
          <t>Vendido</t>
        </is>
      </c>
      <c r="D46" s="4" t="inlineStr">
        <is>
          <t>50</t>
        </is>
      </c>
      <c r="E46" s="5" t="inlineStr">
        <is>
          <t>17.500,00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=HYPERLINK("https://leilaoonline.net/lote/detalhe/80826", "229")</f>
      </c>
      <c r="B47" s="4" t="s">
        <f>=HYPERLINK("https://leilaoonline.net/lote/detalhe/80826", "veja o vídeo!! CHEVROLET/ONIX 1.4AT LTZ; 2018/2019; AZUL; ALCO./GASOL.; IPVA 2021 PAGO - FUNCIONANDO")</f>
      </c>
      <c r="C47" s="4" t="inlineStr">
        <is>
          <t>Vendido</t>
        </is>
      </c>
      <c r="D47" s="4" t="inlineStr">
        <is>
          <t>36</t>
        </is>
      </c>
      <c r="E47" s="5" t="inlineStr">
        <is>
          <t>43.000,00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=HYPERLINK("https://leilaoonline.net/lote/detalhe/81291", "230")</f>
      </c>
      <c r="B48" s="4" t="s">
        <f>=HYPERLINK("https://leilaoonline.net/lote/detalhe/81291", "veja o vídeo!! TOYOTA/ETIOS HB XLS15 MT; 2016/2017; BRANCA; ALCO./GASOL. - FUNCIONANDO")</f>
      </c>
      <c r="C48" s="4" t="inlineStr">
        <is>
          <t>Vendido</t>
        </is>
      </c>
      <c r="D48" s="4" t="inlineStr">
        <is>
          <t>49</t>
        </is>
      </c>
      <c r="E48" s="5" t="inlineStr">
        <is>
          <t>31.000,00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=HYPERLINK("https://leilaoonline.net/lote/detalhe/80752", "232")</f>
      </c>
      <c r="B49" s="4" t="s">
        <f>=HYPERLINK("https://leilaoonline.net/lote/detalhe/80752", "veja o vídeo!! I/CHERY; QQ 1.1; 2013/2014; VERMELHA; GASOLINA - FUNCIONANDO")</f>
      </c>
      <c r="C49" s="4" t="inlineStr">
        <is>
          <t>Não vendido</t>
        </is>
      </c>
      <c r="D49" s="4" t="inlineStr">
        <is>
          <t>34</t>
        </is>
      </c>
      <c r="E49" s="5" t="inlineStr">
        <is>
          <t>12.250,00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=HYPERLINK("https://leilaoonline.net/lote/detalhe/80753", "234")</f>
      </c>
      <c r="B50" s="4" t="s">
        <f>=HYPERLINK("https://leilaoonline.net/lote/detalhe/80753", "DAFRA; CITYCOM 300I; 2015/2016; PRETA; GASOLINA - FUNCIONANDO")</f>
      </c>
      <c r="C50" s="4" t="inlineStr">
        <is>
          <t>Lote retirado</t>
        </is>
      </c>
      <c r="D50" s="4" t="inlineStr">
        <is>
          <t>6</t>
        </is>
      </c>
      <c r="E50" s="5" t="inlineStr">
        <is>
          <t>7.050,00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=HYPERLINK("https://leilaoonline.net/lote/detalhe/80861", "235")</f>
      </c>
      <c r="B51" s="4" t="s">
        <f>=HYPERLINK("https://leilaoonline.net/lote/detalhe/80861", "veja o vídeo!! GM/CELTA 2P SPIRIT; 2009/2010; PRATA; ALCO./GASOL. - FUNCIONANDO")</f>
      </c>
      <c r="C51" s="4" t="inlineStr">
        <is>
          <t>Não vendido</t>
        </is>
      </c>
      <c r="D51" s="4" t="inlineStr">
        <is>
          <t>27</t>
        </is>
      </c>
      <c r="E51" s="5" t="inlineStr">
        <is>
          <t>10.250,00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=HYPERLINK("https://leilaoonline.net/lote/detalhe/80862", "236")</f>
      </c>
      <c r="B52" s="4" t="s">
        <f>=HYPERLINK("https://leilaoonline.net/lote/detalhe/80862", "CHEVROLET/S10 LT DD2A; 2015/2015; PRATA; DIESEL; IPVA 2021 PAGO - FUNCIONANDO")</f>
      </c>
      <c r="C52" s="4" t="inlineStr">
        <is>
          <t>Vendido</t>
        </is>
      </c>
      <c r="D52" s="4" t="inlineStr">
        <is>
          <t>69</t>
        </is>
      </c>
      <c r="E52" s="5" t="inlineStr">
        <is>
          <t>80.500,00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=HYPERLINK("https://leilaoonline.net/lote/detalhe/81268", "237")</f>
      </c>
      <c r="B53" s="4" t="s">
        <f>=HYPERLINK("https://leilaoonline.net/lote/detalhe/81268", "veja o vídeo!! VW/GOLF 2.0 BLACK EDIT.; 2010/2011; PRETA; ALCO./GASOL. - FUNCIONANDO")</f>
      </c>
      <c r="C53" s="4" t="inlineStr">
        <is>
          <t>Não vendido</t>
        </is>
      </c>
      <c r="D53" s="4" t="inlineStr">
        <is>
          <t>28</t>
        </is>
      </c>
      <c r="E53" s="5" t="inlineStr">
        <is>
          <t>18.000,00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=HYPERLINK("https://leilaoonline.net/lote/detalhe/80768", "238")</f>
      </c>
      <c r="B54" s="4" t="s">
        <f>=HYPERLINK("https://leilaoonline.net/lote/detalhe/80768", "veja o vídeo!! FORD/FIESTA SEDAN FLEX; 2013/2014; PRATA; ALCO./GASOL. - FUNCIONANDO")</f>
      </c>
      <c r="C54" s="4" t="inlineStr">
        <is>
          <t>Vendido</t>
        </is>
      </c>
      <c r="D54" s="4" t="inlineStr">
        <is>
          <t>30</t>
        </is>
      </c>
      <c r="E54" s="5" t="inlineStr">
        <is>
          <t>20.750,00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=HYPERLINK("https://leilaoonline.net/lote/detalhe/80799", "239")</f>
      </c>
      <c r="B55" s="4" t="s">
        <f>=HYPERLINK("https://leilaoonline.net/lote/detalhe/80799", "veja o vídeo!! CITROEN/C3 EXCL 16 16V; 2004/2004; CINZA; GASOLINA - FUNCIONANDO")</f>
      </c>
      <c r="C55" s="4" t="inlineStr">
        <is>
          <t>Não vendido</t>
        </is>
      </c>
      <c r="D55" s="4" t="inlineStr">
        <is>
          <t>24</t>
        </is>
      </c>
      <c r="E55" s="5" t="inlineStr">
        <is>
          <t>7.750,00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=HYPERLINK("https://leilaoonline.net/lote/detalhe/80761", "240")</f>
      </c>
      <c r="B56" s="4" t="s">
        <f>=HYPERLINK("https://leilaoonline.net/lote/detalhe/80761", "FIAT/UNO 1.6 R MPI; 1993/1993; VERMELHA; GASOLINA - FUNCIONANDO")</f>
      </c>
      <c r="C56" s="4" t="inlineStr">
        <is>
          <t>Não vendido</t>
        </is>
      </c>
      <c r="D56" s="4" t="inlineStr">
        <is>
          <t>35</t>
        </is>
      </c>
      <c r="E56" s="5" t="inlineStr">
        <is>
          <t>11.500,00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=HYPERLINK("https://leilaoonline.net/lote/detalhe/80762", "241")</f>
      </c>
      <c r="B57" s="4" t="s">
        <f>=HYPERLINK("https://leilaoonline.net/lote/detalhe/80762", "veja o vídeo!! RENAULT/LOGAN EXP 16; 2010/2011; PRETA; ALCO./GASOL. - FUNCIONANDO")</f>
      </c>
      <c r="C57" s="4" t="inlineStr">
        <is>
          <t>Não vendido</t>
        </is>
      </c>
      <c r="D57" s="4" t="inlineStr">
        <is>
          <t>4</t>
        </is>
      </c>
      <c r="E57" s="5" t="inlineStr">
        <is>
          <t>12.000,00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=HYPERLINK("https://leilaoonline.net/lote/detalhe/80759", "242")</f>
      </c>
      <c r="B58" s="4" t="s">
        <f>=HYPERLINK("https://leilaoonline.net/lote/detalhe/80759", "HONDA/PCX 150; 2017/2017; PRATA; GASOLINA - FUNCIONANDO")</f>
      </c>
      <c r="C58" s="4" t="inlineStr">
        <is>
          <t>Vendido</t>
        </is>
      </c>
      <c r="D58" s="4" t="inlineStr">
        <is>
          <t>23</t>
        </is>
      </c>
      <c r="E58" s="5" t="inlineStr">
        <is>
          <t>7.150,00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=HYPERLINK("https://leilaoonline.net/lote/detalhe/80763", "243")</f>
      </c>
      <c r="B59" s="4" t="s">
        <f>=HYPERLINK("https://leilaoonline.net/lote/detalhe/80763", "veja o vídeo!! FIAT/UNO MILLE FIRE; 2001/2002; BRANCA; GASOLINA - FUNCIONANDO")</f>
      </c>
      <c r="C59" s="4" t="inlineStr">
        <is>
          <t>Vendido</t>
        </is>
      </c>
      <c r="D59" s="4" t="inlineStr">
        <is>
          <t>17</t>
        </is>
      </c>
      <c r="E59" s="5" t="inlineStr">
        <is>
          <t>7.750,00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=HYPERLINK("https://leilaoonline.net/lote/detalhe/80776", "244")</f>
      </c>
      <c r="B60" s="4" t="s">
        <f>=HYPERLINK("https://leilaoonline.net/lote/detalhe/80776", "veja o vídeo!! HONDA/FIT LX; 2003/2004; PRETA; GASOLINA - FUNCIONANDO")</f>
      </c>
      <c r="C60" s="4" t="inlineStr">
        <is>
          <t>Não vendido</t>
        </is>
      </c>
      <c r="D60" s="4" t="inlineStr">
        <is>
          <t>43</t>
        </is>
      </c>
      <c r="E60" s="5" t="inlineStr">
        <is>
          <t>14.250,00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=HYPERLINK("https://leilaoonline.net/lote/detalhe/81292", "245")</f>
      </c>
      <c r="B61" s="4" t="s">
        <f>=HYPERLINK("https://leilaoonline.net/lote/detalhe/81292", "veja o vídeo!! I/CHERY FACE 1.3; 2010/2011; PRETA; GASOLINA - FUNCIONANDO")</f>
      </c>
      <c r="C61" s="4" t="inlineStr">
        <is>
          <t>Não vendido</t>
        </is>
      </c>
      <c r="D61" s="4" t="inlineStr">
        <is>
          <t>21</t>
        </is>
      </c>
      <c r="E61" s="5" t="inlineStr">
        <is>
          <t>8.550,00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=HYPERLINK("https://leilaoonline.net/lote/detalhe/80772", "246")</f>
      </c>
      <c r="B62" s="4" t="s">
        <f>=HYPERLINK("https://leilaoonline.net/lote/detalhe/80772", "CITROEN/C3 GLX14 FLEX; 2010/2011; PRETA; ALCO./GASOL. - FUNCIONANDO")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8.000,00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=HYPERLINK("https://leilaoonline.net/lote/detalhe/80777", "247")</f>
      </c>
      <c r="B63" s="4" t="s">
        <f>=HYPERLINK("https://leilaoonline.net/lote/detalhe/80777", "VW/POLO 1.6; 2006/2007; PRETA; ALCO./GASOL. - FUNCIONANDO")</f>
      </c>
      <c r="C63" s="4" t="inlineStr">
        <is>
          <t>Vendido</t>
        </is>
      </c>
      <c r="D63" s="4" t="inlineStr">
        <is>
          <t>36</t>
        </is>
      </c>
      <c r="E63" s="5" t="inlineStr">
        <is>
          <t>12.500,00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=HYPERLINK("https://leilaoonline.net/lote/detalhe/82155", "248")</f>
      </c>
      <c r="B64" s="4" t="s">
        <f>=HYPERLINK("https://leilaoonline.net/lote/detalhe/82155", "HONDA FIT LX; 2013/2014; CINZA; FLEX - FUNCIONANDO")</f>
      </c>
      <c r="C64" s="4" t="inlineStr">
        <is>
          <t>Não vendido</t>
        </is>
      </c>
      <c r="D64" s="4" t="inlineStr">
        <is>
          <t>26</t>
        </is>
      </c>
      <c r="E64" s="5" t="inlineStr">
        <is>
          <t>32.050,00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=HYPERLINK("https://leilaoonline.net/lote/detalhe/80758", "250")</f>
      </c>
      <c r="B65" s="4" t="s">
        <f>=HYPERLINK("https://leilaoonline.net/lote/detalhe/80758", "veja o vídeo!! VW/SANTANA; 2001/2001; BRANCA; ALCO./GÁS NATURAL VEICULAR - FUNCIONANDO")</f>
      </c>
      <c r="C65" s="4" t="inlineStr">
        <is>
          <t>Não vendido</t>
        </is>
      </c>
      <c r="D65" s="4" t="inlineStr">
        <is>
          <t>8</t>
        </is>
      </c>
      <c r="E65" s="5" t="inlineStr">
        <is>
          <t>3.500,00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=HYPERLINK("https://leilaoonline.net/lote/detalhe/80778", "260")</f>
      </c>
      <c r="B66" s="4" t="s">
        <f>=HYPERLINK("https://leilaoonline.net/lote/detalhe/80778", "veja o vídeo!! GM/KADETT IPANEMA GL; 1996/1997; FANTASIA; GASOLINA - FUNCIONANDO")</f>
      </c>
      <c r="C66" s="4" t="inlineStr">
        <is>
          <t>Não vendido</t>
        </is>
      </c>
      <c r="D66" s="4" t="inlineStr">
        <is>
          <t>5</t>
        </is>
      </c>
      <c r="E66" s="5" t="inlineStr">
        <is>
          <t>2.050,00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=HYPERLINK("https://leilaoonline.net/lote/detalhe/81614", "265")</f>
      </c>
      <c r="B67" s="4" t="s">
        <f>=HYPERLINK("https://leilaoonline.net/lote/detalhe/81614", "KOMBI COM CÂMARA FRIA; ANO 2006; FLEX - FUNCIONANDO")</f>
      </c>
      <c r="C67" s="4" t="inlineStr">
        <is>
          <t>Não vendido</t>
        </is>
      </c>
      <c r="D67" s="4" t="inlineStr">
        <is>
          <t>31</t>
        </is>
      </c>
      <c r="E67" s="5" t="inlineStr">
        <is>
          <t>11.000,00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=HYPERLINK("https://leilaoonline.net/lote/detalhe/81290", "270")</f>
      </c>
      <c r="B68" s="4" t="s">
        <f>=HYPERLINK("https://leilaoonline.net/lote/detalhe/81290", "veja o vídeo!! VW/GOL 1.0; 2003/2003; CINZA; GASOLINA - FUNCIONANDO")</f>
      </c>
      <c r="C68" s="4" t="inlineStr">
        <is>
          <t>Não vendido</t>
        </is>
      </c>
      <c r="D68" s="4" t="inlineStr">
        <is>
          <t>20</t>
        </is>
      </c>
      <c r="E68" s="5" t="inlineStr">
        <is>
          <t>6.500,00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=HYPERLINK("https://leilaoonline.net/lote/detalhe/81470", "271")</f>
      </c>
      <c r="B69" s="4" t="s">
        <f>=HYPERLINK("https://leilaoonline.net/lote/detalhe/81470", "veja o vídeo!! VW/ FUSCA 1300; 1970/1970; AZUL - FUNCIONANDO")</f>
      </c>
      <c r="C69" s="4" t="inlineStr">
        <is>
          <t>Não vendido</t>
        </is>
      </c>
      <c r="D69" s="4" t="inlineStr">
        <is>
          <t>48</t>
        </is>
      </c>
      <c r="E69" s="5" t="inlineStr">
        <is>
          <t>8.500,00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=HYPERLINK("https://leilaoonline.net/lote/detalhe/80760", "287")</f>
      </c>
      <c r="B70" s="4" t="s">
        <f>=HYPERLINK("https://leilaoonline.net/lote/detalhe/80760", "veja o vídeo!! VW/VOLKSWAGEN FUSCA ; 1969/1969; VERDE; GASOLINA - FUNCIONANDO")</f>
      </c>
      <c r="C70" s="4" t="inlineStr">
        <is>
          <t>Não vendido</t>
        </is>
      </c>
      <c r="D70" s="4" t="inlineStr">
        <is>
          <t>15</t>
        </is>
      </c>
      <c r="E70" s="5" t="inlineStr">
        <is>
          <t>6.950,00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=HYPERLINK("https://leilaoonline.net/lote/detalhe/82468", "291")</f>
      </c>
      <c r="B71" s="4" t="s">
        <f>=HYPERLINK("https://leilaoonline.net/lote/detalhe/82468", "veja o vídeo!! VW/GOL GTS; 1992/1992; AZUL; GASOLINA - FUNCIONANDO")</f>
      </c>
      <c r="C71" s="4" t="inlineStr">
        <is>
          <t>Não vendido</t>
        </is>
      </c>
      <c r="D71" s="4" t="inlineStr">
        <is>
          <t>88</t>
        </is>
      </c>
      <c r="E71" s="5" t="inlineStr">
        <is>
          <t>15.850,00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=HYPERLINK("https://leilaoonline.net/lote/detalhe/80757", "292")</f>
      </c>
      <c r="B72" s="4" t="s">
        <f>=HYPERLINK("https://leilaoonline.net/lote/detalhe/80757", "veja o vídeo!! VW/GOL 1000; 1994/1994; BRANCA; GASOLINA - FUNCIONANDO")</f>
      </c>
      <c r="C72" s="4" t="inlineStr">
        <is>
          <t>Não vendido</t>
        </is>
      </c>
      <c r="D72" s="4" t="inlineStr">
        <is>
          <t>9</t>
        </is>
      </c>
      <c r="E72" s="5" t="inlineStr">
        <is>
          <t>3.400,00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=HYPERLINK("https://leilaoonline.net/lote/detalhe/82158", "293")</f>
      </c>
      <c r="B73" s="4" t="s">
        <f>=HYPERLINK("https://leilaoonline.net/lote/detalhe/82158", "veja o vídeo!! VW/GOL GTS; 1987/1988; BRANCA; ALCOOL - FUNCIONANDO")</f>
      </c>
      <c r="C73" s="4" t="inlineStr">
        <is>
          <t>Não vendido</t>
        </is>
      </c>
      <c r="D73" s="4" t="inlineStr">
        <is>
          <t>66</t>
        </is>
      </c>
      <c r="E73" s="5" t="inlineStr">
        <is>
          <t>12.100,00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=HYPERLINK("https://leilaoonline.net/lote/detalhe/81607", "294")</f>
      </c>
      <c r="B74" s="4" t="s">
        <f>=HYPERLINK("https://leilaoonline.net/lote/detalhe/81607", "VW/GOL GTS; 1991/1992; PRETA; ALCOOL - FUNCIONANDO")</f>
      </c>
      <c r="C74" s="4" t="inlineStr">
        <is>
          <t>Não vendido</t>
        </is>
      </c>
      <c r="D74" s="4" t="inlineStr">
        <is>
          <t>41</t>
        </is>
      </c>
      <c r="E74" s="5" t="inlineStr">
        <is>
          <t>17.350,00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=HYPERLINK("https://leilaoonline.net/lote/detalhe/80764", "295")</f>
      </c>
      <c r="B75" s="4" t="s">
        <f>=HYPERLINK("https://leilaoonline.net/lote/detalhe/80764", "veja o vídeo!! VW/FUSCA 1300 L; 1977/1977; BRANCA - FUNCIONANDO")</f>
      </c>
      <c r="C75" s="4" t="inlineStr">
        <is>
          <t>Não vendido</t>
        </is>
      </c>
      <c r="D75" s="4" t="inlineStr">
        <is>
          <t>21</t>
        </is>
      </c>
      <c r="E75" s="5" t="inlineStr">
        <is>
          <t>5.050,00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=HYPERLINK("https://leilaoonline.net/lote/detalhe/80770", "296")</f>
      </c>
      <c r="B76" s="4" t="s">
        <f>=HYPERLINK("https://leilaoonline.net/lote/detalhe/80770", "veja o vídeo!! VW/PASSAT LS; 1977/1977; MARROM; GASOLINA - FUNCIONANDO")</f>
      </c>
      <c r="C76" s="4" t="inlineStr">
        <is>
          <t>Não vendido</t>
        </is>
      </c>
      <c r="D76" s="4" t="inlineStr">
        <is>
          <t>26</t>
        </is>
      </c>
      <c r="E76" s="5" t="inlineStr">
        <is>
          <t>8.200,00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=HYPERLINK("https://leilaoonline.net/lote/detalhe/80766", "297")</f>
      </c>
      <c r="B77" s="4" t="s">
        <f>=HYPERLINK("https://leilaoonline.net/lote/detalhe/80766", "veja o vídeo!! VW; TL 1600; 1974")</f>
      </c>
      <c r="C77" s="4" t="inlineStr">
        <is>
          <t>Não vendido</t>
        </is>
      </c>
      <c r="D77" s="4" t="inlineStr">
        <is>
          <t>27</t>
        </is>
      </c>
      <c r="E77" s="5" t="inlineStr">
        <is>
          <t>5.400,00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=HYPERLINK("https://leilaoonline.net/lote/detalhe/81085", "298")</f>
      </c>
      <c r="B78" s="4" t="s">
        <f>=HYPERLINK("https://leilaoonline.net/lote/detalhe/81085", "veja o vídeo!! VW/FUSCA 1300; 1972/1972; BRANCA; GASOLINA - FUNCIONANDO")</f>
      </c>
      <c r="C78" s="4" t="inlineStr">
        <is>
          <t>Não vendido</t>
        </is>
      </c>
      <c r="D78" s="4" t="inlineStr">
        <is>
          <t>39</t>
        </is>
      </c>
      <c r="E78" s="5" t="inlineStr">
        <is>
          <t>6.850,00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=HYPERLINK("https://leilaoonline.net/lote/detalhe/80769", "299")</f>
      </c>
      <c r="B79" s="4" t="s">
        <f>=HYPERLINK("https://leilaoonline.net/lote/detalhe/80769", "veja o vídeo!! FORD/BELINA; 1976/1976; MARROM; GASOLINA - FUNCIONANDO")</f>
      </c>
      <c r="C79" s="4" t="inlineStr">
        <is>
          <t>Não vendido</t>
        </is>
      </c>
      <c r="D79" s="4" t="inlineStr">
        <is>
          <t>33</t>
        </is>
      </c>
      <c r="E79" s="5" t="inlineStr">
        <is>
          <t>6.300,00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=HYPERLINK("https://leilaoonline.net/lote/detalhe/80767", "302")</f>
      </c>
      <c r="B80" s="4" t="s">
        <f>=HYPERLINK("https://leilaoonline.net/lote/detalhe/80767", "vídeo novo!! GM; MONZA SL/E; 1984/1984; VERDE; ALCOOL - FUNCIONANDO")</f>
      </c>
      <c r="C80" s="4" t="inlineStr">
        <is>
          <t>Não vendido</t>
        </is>
      </c>
      <c r="D80" s="4" t="inlineStr">
        <is>
          <t>16</t>
        </is>
      </c>
      <c r="E80" s="5" t="inlineStr">
        <is>
          <t>4.450,00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=HYPERLINK("https://leilaoonline.net/lote/detalhe/80773", "304")</f>
      </c>
      <c r="B81" s="4" t="s">
        <f>=HYPERLINK("https://leilaoonline.net/lote/detalhe/80773", "VW/FUSCA; 1983/1983; VERMELHA; GASOLINA - FUNCIONANDO")</f>
      </c>
      <c r="C81" s="4" t="inlineStr">
        <is>
          <t>Não vendido</t>
        </is>
      </c>
      <c r="D81" s="4" t="inlineStr">
        <is>
          <t>11</t>
        </is>
      </c>
      <c r="E81" s="5" t="inlineStr">
        <is>
          <t>10.750,00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=HYPERLINK("https://leilaoonline.net/lote/detalhe/80765", "310")</f>
      </c>
      <c r="B82" s="4" t="s">
        <f>=HYPERLINK("https://leilaoonline.net/lote/detalhe/80765", "22 PNEUS DIVERSOS - MEDIDAS NAS ESPECIFICAÇÕES")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500,00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=HYPERLINK("https://leilaoonline.net/lote/detalhe/81086", "400")</f>
      </c>
      <c r="B83" s="4" t="s">
        <f>=HYPERLINK("https://leilaoonline.net/lote/detalhe/81086", "KIT GÁS GNV")</f>
      </c>
      <c r="C83" s="4" t="inlineStr">
        <is>
          <t>Não vendido</t>
        </is>
      </c>
      <c r="D83" s="4" t="inlineStr">
        <is>
          <t>2</t>
        </is>
      </c>
      <c r="E83" s="5" t="inlineStr">
        <is>
          <t>150,00</t>
        </is>
      </c>
      <c r="F83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2026-06-15T01:19:26.00Z</dcterms:created>
  <dc:creator>Tellks Tecnologia</dc:creator>
  <cp:revision>0</cp:revision>
</cp:coreProperties>
</file>