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7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Compressores • Tornos • Plainas • Prensas • Torres • Moinho e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29/04/2021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=HYPERLINK("https://leilaoonline.net/lote/detalhe/79247", "001")</f>
      </c>
      <c r="B11" s="4" t="s">
        <f>=HYPERLINK("https://leilaoonline.net/lote/detalhe/79247", " LOTE DE CAPACITORES")</f>
      </c>
      <c r="C11" s="4" t="inlineStr">
        <is>
          <t>Não vendido</t>
        </is>
      </c>
      <c r="D11" s="4" t="inlineStr">
        <is>
          <t>1</t>
        </is>
      </c>
      <c r="E11" s="5" t="inlineStr">
        <is>
          <t>1.250,00</t>
        </is>
      </c>
      <c r="F11" s="4" t="inlineStr">
        <is>
          <t>150.00</t>
        </is>
      </c>
    </row>
    <row collapsed="false" customFormat="false" customHeight="false" hidden="false" ht="12.1" outlineLevel="0" r="12">
      <c r="A12" s="5" t="s">
        <f>=HYPERLINK("https://leilaoonline.net/lote/detalhe/79252", "002")</f>
      </c>
      <c r="B12" s="4" t="s">
        <f>=HYPERLINK("https://leilaoonline.net/lote/detalhe/79252", " LOTE DE DISSIPADORES DE CALOR")</f>
      </c>
      <c r="C12" s="4" t="inlineStr">
        <is>
          <t>Não vendido</t>
        </is>
      </c>
      <c r="D12" s="4" t="inlineStr">
        <is>
          <t>1</t>
        </is>
      </c>
      <c r="E12" s="5" t="inlineStr">
        <is>
          <t>1.250,00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=HYPERLINK("https://leilaoonline.net/lote/detalhe/79251", "004")</f>
      </c>
      <c r="B13" s="4" t="s">
        <f>=HYPERLINK("https://leilaoonline.net/lote/detalhe/79251", " LOTE DE CONTAINERS DE INÓX COM GÁS SF6")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1.500,00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=HYPERLINK("https://leilaoonline.net/lote/detalhe/79250", "007")</f>
      </c>
      <c r="B14" s="4" t="s">
        <f>=HYPERLINK("https://leilaoonline.net/lote/detalhe/79250", " CARRETINHA S/ DOCUMENTO")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1.250,00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=HYPERLINK("https://leilaoonline.net/lote/detalhe/79253", "008")</f>
      </c>
      <c r="B15" s="4" t="s">
        <f>=HYPERLINK("https://leilaoonline.net/lote/detalhe/79253", " PONTEADEIRA ULTRASOLDA")</f>
      </c>
      <c r="C15" s="4" t="inlineStr">
        <is>
          <t>Não vendido</t>
        </is>
      </c>
      <c r="D15" s="4" t="inlineStr">
        <is>
          <t>4</t>
        </is>
      </c>
      <c r="E15" s="5" t="inlineStr">
        <is>
          <t>2.500,00</t>
        </is>
      </c>
      <c r="F15" s="4" t="inlineStr">
        <is>
          <t>150.00</t>
        </is>
      </c>
    </row>
    <row collapsed="false" customFormat="false" customHeight="false" hidden="false" ht="12.1" outlineLevel="0" r="16">
      <c r="A16" s="5" t="s">
        <f>=HYPERLINK("https://leilaoonline.net/lote/detalhe/79248", "009")</f>
      </c>
      <c r="B16" s="4" t="s">
        <f>=HYPERLINK("https://leilaoonline.net/lote/detalhe/79248", " PONTEADEIRA IEG")</f>
      </c>
      <c r="C16" s="4" t="inlineStr">
        <is>
          <t>Não vendido</t>
        </is>
      </c>
      <c r="D16" s="4" t="inlineStr">
        <is>
          <t>5</t>
        </is>
      </c>
      <c r="E16" s="5" t="inlineStr">
        <is>
          <t>1.600,00</t>
        </is>
      </c>
      <c r="F16" s="4" t="inlineStr">
        <is>
          <t>150.00</t>
        </is>
      </c>
    </row>
    <row collapsed="false" customFormat="false" customHeight="false" hidden="false" ht="12.1" outlineLevel="0" r="17">
      <c r="A17" s="5" t="s">
        <f>=HYPERLINK("https://leilaoonline.net/lote/detalhe/80478", "010")</f>
      </c>
      <c r="B17" s="4" t="s">
        <f>=HYPERLINK("https://leilaoonline.net/lote/detalhe/80478", " BALANÇA MANUAL 500KG")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250,00</t>
        </is>
      </c>
      <c r="F17" s="4" t="inlineStr">
        <is>
          <t>50.00</t>
        </is>
      </c>
    </row>
    <row collapsed="false" customFormat="false" customHeight="false" hidden="false" ht="12.1" outlineLevel="0" r="18">
      <c r="A18" s="5" t="s">
        <f>=HYPERLINK("https://leilaoonline.net/lote/detalhe/79255", "012")</f>
      </c>
      <c r="B18" s="4" t="s">
        <f>=HYPERLINK("https://leilaoonline.net/lote/detalhe/79255", " CHILLER SABROE CMO 16")</f>
      </c>
      <c r="C18" s="4" t="inlineStr">
        <is>
          <t>Não vendido</t>
        </is>
      </c>
      <c r="D18" s="4" t="inlineStr">
        <is>
          <t>1</t>
        </is>
      </c>
      <c r="E18" s="5" t="inlineStr">
        <is>
          <t>2.000,00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=HYPERLINK("https://leilaoonline.net/lote/detalhe/79257", "013")</f>
      </c>
      <c r="B19" s="4" t="s">
        <f>=HYPERLINK("https://leilaoonline.net/lote/detalhe/79257", " MÁQUINA DE SOLDA MIG BAMBOZZI")</f>
      </c>
      <c r="C19" s="4" t="inlineStr">
        <is>
          <t>Não vendido</t>
        </is>
      </c>
      <c r="D19" s="4" t="inlineStr">
        <is>
          <t>12</t>
        </is>
      </c>
      <c r="E19" s="5" t="inlineStr">
        <is>
          <t>2.350,00</t>
        </is>
      </c>
      <c r="F19" s="4" t="inlineStr">
        <is>
          <t>100.00</t>
        </is>
      </c>
    </row>
    <row collapsed="false" customFormat="false" customHeight="false" hidden="false" ht="12.1" outlineLevel="0" r="20">
      <c r="A20" s="5" t="s">
        <f>=HYPERLINK("https://leilaoonline.net/lote/detalhe/79254", "014")</f>
      </c>
      <c r="B20" s="4" t="s">
        <f>=HYPERLINK("https://leilaoonline.net/lote/detalhe/79254", " VASO DE PRESSÃO TURBOVAC")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1.250,00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=HYPERLINK("https://leilaoonline.net/lote/detalhe/79358", "016")</f>
      </c>
      <c r="B21" s="4" t="s">
        <f>=HYPERLINK("https://leilaoonline.net/lote/detalhe/79358", "LOTE COM 74 CONES BARRIS")</f>
      </c>
      <c r="C21" s="4" t="inlineStr">
        <is>
          <t>Não vendido</t>
        </is>
      </c>
      <c r="D21" s="4" t="inlineStr">
        <is>
          <t>4</t>
        </is>
      </c>
      <c r="E21" s="5" t="inlineStr">
        <is>
          <t>2.500,00</t>
        </is>
      </c>
      <c r="F21" s="4" t="inlineStr">
        <is>
          <t>150.00</t>
        </is>
      </c>
    </row>
    <row collapsed="false" customFormat="false" customHeight="false" hidden="false" ht="12.1" outlineLevel="0" r="22">
      <c r="A22" s="5" t="s">
        <f>=HYPERLINK("https://leilaoonline.net/lote/detalhe/79266", "020")</f>
      </c>
      <c r="B22" s="4" t="s">
        <f>=HYPERLINK("https://leilaoonline.net/lote/detalhe/79266", " SECADOR DE AR COMPRIMIDO NORGREN")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1.250,00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=HYPERLINK("https://leilaoonline.net/lote/detalhe/79267", "023")</f>
      </c>
      <c r="B23" s="4" t="s">
        <f>=HYPERLINK("https://leilaoonline.net/lote/detalhe/79267", " PENEIRA VIBRATÓRIA VIEIRA")</f>
      </c>
      <c r="C23" s="4" t="inlineStr">
        <is>
          <t>Não vendido</t>
        </is>
      </c>
      <c r="D23" s="4" t="inlineStr">
        <is>
          <t>1</t>
        </is>
      </c>
      <c r="E23" s="5" t="inlineStr">
        <is>
          <t>1.250,00</t>
        </is>
      </c>
      <c r="F23" s="4" t="inlineStr">
        <is>
          <t>150.00</t>
        </is>
      </c>
    </row>
    <row collapsed="false" customFormat="false" customHeight="false" hidden="false" ht="12.1" outlineLevel="0" r="24">
      <c r="A24" s="5" t="s">
        <f>=HYPERLINK("https://leilaoonline.net/lote/detalhe/79268", "024")</f>
      </c>
      <c r="B24" s="4" t="s">
        <f>=HYPERLINK("https://leilaoonline.net/lote/detalhe/79268", " SECADOR DE AR COMPRIMIDO NORGREN")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1.250,00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=HYPERLINK("https://leilaoonline.net/lote/detalhe/80480", "025")</f>
      </c>
      <c r="B25" s="4" t="s">
        <f>=HYPERLINK("https://leilaoonline.net/lote/detalhe/80480", " PALETEIRA MONTA CARGA HIDRÁULICA À BATERIA (NÃO ACOMPANHA BATERIA)")</f>
      </c>
      <c r="C25" s="4" t="inlineStr">
        <is>
          <t>Não vendido</t>
        </is>
      </c>
      <c r="D25" s="4" t="inlineStr">
        <is>
          <t>6</t>
        </is>
      </c>
      <c r="E25" s="5" t="inlineStr">
        <is>
          <t>2.750,00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=HYPERLINK("https://leilaoonline.net/lote/detalhe/79259", "028")</f>
      </c>
      <c r="B26" s="4" t="s">
        <f>=HYPERLINK("https://leilaoonline.net/lote/detalhe/79259", " TANQUE DE INÓX")</f>
      </c>
      <c r="C26" s="4" t="inlineStr">
        <is>
          <t>Não vendido</t>
        </is>
      </c>
      <c r="D26" s="4" t="inlineStr">
        <is>
          <t>2</t>
        </is>
      </c>
      <c r="E26" s="5" t="inlineStr">
        <is>
          <t>1.750,00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=HYPERLINK("https://leilaoonline.net/lote/detalhe/79260", "030")</f>
      </c>
      <c r="B27" s="4" t="s">
        <f>=HYPERLINK("https://leilaoonline.net/lote/detalhe/79260", " PAINEL RETIFICADOR/CARREGADOR DE BATERIA MICROPROCESSADO MARCA ADELCO")</f>
      </c>
      <c r="C27" s="4" t="inlineStr">
        <is>
          <t>Não vendido</t>
        </is>
      </c>
      <c r="D27" s="4" t="inlineStr">
        <is>
          <t>1</t>
        </is>
      </c>
      <c r="E27" s="5" t="inlineStr">
        <is>
          <t>2.500,00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=HYPERLINK("https://leilaoonline.net/lote/detalhe/79263", "031")</f>
      </c>
      <c r="B28" s="4" t="s">
        <f>=HYPERLINK("https://leilaoonline.net/lote/detalhe/79263", " BATERIA 48V PARA EMPILHADEIRA ELÉTRICA")</f>
      </c>
      <c r="C28" s="4" t="inlineStr">
        <is>
          <t>Vendido</t>
        </is>
      </c>
      <c r="D28" s="4" t="inlineStr">
        <is>
          <t>25</t>
        </is>
      </c>
      <c r="E28" s="5" t="inlineStr">
        <is>
          <t>4.850,00</t>
        </is>
      </c>
      <c r="F28" s="4" t="inlineStr">
        <is>
          <t>150.00</t>
        </is>
      </c>
    </row>
    <row collapsed="false" customFormat="false" customHeight="false" hidden="false" ht="12.1" outlineLevel="0" r="29">
      <c r="A29" s="5" t="s">
        <f>=HYPERLINK("https://leilaoonline.net/lote/detalhe/79261", "035")</f>
      </c>
      <c r="B29" s="4" t="s">
        <f>=HYPERLINK("https://leilaoonline.net/lote/detalhe/79261", " BATERIA 24V PARA EMPILHADEIRA ELÉTRICA (1 UNIDADE) lote atualizado")</f>
      </c>
      <c r="C29" s="4" t="inlineStr">
        <is>
          <t>Vendido</t>
        </is>
      </c>
      <c r="D29" s="4" t="inlineStr">
        <is>
          <t>18</t>
        </is>
      </c>
      <c r="E29" s="5" t="inlineStr">
        <is>
          <t>3.800,00</t>
        </is>
      </c>
      <c r="F29" s="4" t="inlineStr">
        <is>
          <t>150.00</t>
        </is>
      </c>
    </row>
    <row collapsed="false" customFormat="false" customHeight="false" hidden="false" ht="12.1" outlineLevel="0" r="30">
      <c r="A30" s="5" t="s">
        <f>=HYPERLINK("https://leilaoonline.net/lote/detalhe/79264", "036")</f>
      </c>
      <c r="B30" s="4" t="s">
        <f>=HYPERLINK("https://leilaoonline.net/lote/detalhe/79264", " CABOS DE DADOS SEM USO (12 ROLOS) C/305M CADA")</f>
      </c>
      <c r="C30" s="4" t="inlineStr">
        <is>
          <t>Não vendido</t>
        </is>
      </c>
      <c r="D30" s="4" t="inlineStr">
        <is>
          <t>10</t>
        </is>
      </c>
      <c r="E30" s="5" t="inlineStr">
        <is>
          <t>3.350,00</t>
        </is>
      </c>
      <c r="F30" s="4" t="inlineStr">
        <is>
          <t>150.00</t>
        </is>
      </c>
    </row>
    <row collapsed="false" customFormat="false" customHeight="false" hidden="false" ht="12.1" outlineLevel="0" r="31">
      <c r="A31" s="5" t="s">
        <f>=HYPERLINK("https://leilaoonline.net/lote/detalhe/79262", "037")</f>
      </c>
      <c r="B31" s="4" t="s">
        <f>=HYPERLINK("https://leilaoonline.net/lote/detalhe/79262", " CABINE DE PINTURA COM CORTINA D'ÁGUA")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1.250,00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=HYPERLINK("https://leilaoonline.net/lote/detalhe/79273", "038")</f>
      </c>
      <c r="B32" s="4" t="s">
        <f>=HYPERLINK("https://leilaoonline.net/lote/detalhe/79273", " SERRA DE FITA VERTICAL PARA MADEIRA")</f>
      </c>
      <c r="C32" s="4" t="inlineStr">
        <is>
          <t>Não vendido</t>
        </is>
      </c>
      <c r="D32" s="4" t="inlineStr">
        <is>
          <t>11</t>
        </is>
      </c>
      <c r="E32" s="5" t="inlineStr">
        <is>
          <t>2.500,00</t>
        </is>
      </c>
      <c r="F32" s="4" t="inlineStr">
        <is>
          <t>150.00</t>
        </is>
      </c>
    </row>
    <row collapsed="false" customFormat="false" customHeight="false" hidden="false" ht="12.1" outlineLevel="0" r="33">
      <c r="A33" s="5" t="s">
        <f>=HYPERLINK("https://leilaoonline.net/lote/detalhe/79270", "040")</f>
      </c>
      <c r="B33" s="4" t="s">
        <f>=HYPERLINK("https://leilaoonline.net/lote/detalhe/79270", " MÁQUINA DE LAVAR CAIXAS EM AÇO INÓX EUROJIM")</f>
      </c>
      <c r="C33" s="4" t="inlineStr">
        <is>
          <t>Vendido</t>
        </is>
      </c>
      <c r="D33" s="4" t="inlineStr">
        <is>
          <t>12</t>
        </is>
      </c>
      <c r="E33" s="5" t="inlineStr">
        <is>
          <t>3.950,00</t>
        </is>
      </c>
      <c r="F33" s="4" t="inlineStr">
        <is>
          <t>150.00</t>
        </is>
      </c>
    </row>
    <row collapsed="false" customFormat="false" customHeight="false" hidden="false" ht="12.1" outlineLevel="0" r="34">
      <c r="A34" s="5" t="s">
        <f>=HYPERLINK("https://leilaoonline.net/lote/detalhe/79274", "041")</f>
      </c>
      <c r="B34" s="4" t="s">
        <f>=HYPERLINK("https://leilaoonline.net/lote/detalhe/79274", " LOTE COM 6 CAIXAS TÉRMICAS PARA MARMITA E TAMPAS EXTRAS")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300,00</t>
        </is>
      </c>
      <c r="F34" s="4" t="inlineStr">
        <is>
          <t>150.00</t>
        </is>
      </c>
    </row>
    <row collapsed="false" customFormat="false" customHeight="false" hidden="false" ht="12.1" outlineLevel="0" r="35">
      <c r="A35" s="5" t="s">
        <f>=HYPERLINK("https://leilaoonline.net/lote/detalhe/79272", "042")</f>
      </c>
      <c r="B35" s="4" t="s">
        <f>=HYPERLINK("https://leilaoonline.net/lote/detalhe/79272", " JATO DE GRANALHA WHEELABRATOR COM 2 PORTAS PARA NÃO PARAR A PRODUÇÃO")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80.000,00</t>
        </is>
      </c>
      <c r="F35" s="4" t="inlineStr">
        <is>
          <t>1000.00</t>
        </is>
      </c>
    </row>
    <row collapsed="false" customFormat="false" customHeight="false" hidden="false" ht="12.1" outlineLevel="0" r="36">
      <c r="A36" s="5" t="s">
        <f>=HYPERLINK("https://leilaoonline.net/lote/detalhe/79276", "045")</f>
      </c>
      <c r="B36" s="4" t="s">
        <f>=HYPERLINK("https://leilaoonline.net/lote/detalhe/79276", " EQUIPAMENTO DESBOBINADOR PNEUMÁTICO C/ REGISTRO DE PRESSÃO")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2.000,00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=HYPERLINK("https://leilaoonline.net/lote/detalhe/79275", "046")</f>
      </c>
      <c r="B37" s="4" t="s">
        <f>=HYPERLINK("https://leilaoonline.net/lote/detalhe/79275", " EQUIPAMENTO BOBINADOR/DESBOBINADOR/PUXADOR")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2.000,00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=HYPERLINK("https://leilaoonline.net/lote/detalhe/79271", "048")</f>
      </c>
      <c r="B38" s="4" t="s">
        <f>=HYPERLINK("https://leilaoonline.net/lote/detalhe/79271", " PAINEL COM INVERSORES DE FREQUÊNCIA")</f>
      </c>
      <c r="C38" s="4" t="inlineStr">
        <is>
          <t>Vendido</t>
        </is>
      </c>
      <c r="D38" s="4" t="inlineStr">
        <is>
          <t>5</t>
        </is>
      </c>
      <c r="E38" s="5" t="inlineStr">
        <is>
          <t>1.850,00</t>
        </is>
      </c>
      <c r="F38" s="4" t="inlineStr">
        <is>
          <t>150.00</t>
        </is>
      </c>
    </row>
    <row collapsed="false" customFormat="false" customHeight="false" hidden="false" ht="12.1" outlineLevel="0" r="39">
      <c r="A39" s="5" t="s">
        <f>=HYPERLINK("https://leilaoonline.net/lote/detalhe/79280", "050")</f>
      </c>
      <c r="B39" s="4" t="s">
        <f>=HYPERLINK("https://leilaoonline.net/lote/detalhe/79280", "FURAKAWA RACK ABERTO ENTERPRISE 45U")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1.000,00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=HYPERLINK("https://leilaoonline.net/lote/detalhe/79281", "055")</f>
      </c>
      <c r="B40" s="4" t="s">
        <f>=HYPERLINK("https://leilaoonline.net/lote/detalhe/79281", "2 PIAS COM CUBA; COMPRIMENTO 0,90; LARGURA 0,52; ALTURA 0,12")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500,00</t>
        </is>
      </c>
      <c r="F40" s="4" t="inlineStr">
        <is>
          <t>150.00</t>
        </is>
      </c>
    </row>
    <row collapsed="false" customFormat="false" customHeight="false" hidden="false" ht="12.1" outlineLevel="0" r="41">
      <c r="A41" s="5" t="s">
        <f>=HYPERLINK("https://leilaoonline.net/lote/detalhe/79359", "056")</f>
      </c>
      <c r="B41" s="4" t="s">
        <f>=HYPERLINK("https://leilaoonline.net/lote/detalhe/79359", "LAVADORA KARCHER HDS 800")</f>
      </c>
      <c r="C41" s="4" t="inlineStr">
        <is>
          <t>Vendido</t>
        </is>
      </c>
      <c r="D41" s="4" t="inlineStr">
        <is>
          <t>19</t>
        </is>
      </c>
      <c r="E41" s="5" t="inlineStr">
        <is>
          <t>3.850,00</t>
        </is>
      </c>
      <c r="F41" s="4" t="inlineStr">
        <is>
          <t>150.00</t>
        </is>
      </c>
    </row>
    <row collapsed="false" customFormat="false" customHeight="false" hidden="false" ht="12.1" outlineLevel="0" r="42">
      <c r="A42" s="5" t="s">
        <f>=HYPERLINK("https://leilaoonline.net/lote/detalhe/79360", "057")</f>
      </c>
      <c r="B42" s="4" t="s">
        <f>=HYPERLINK("https://leilaoonline.net/lote/detalhe/79360", "MOTOR ELÉTRICO WAQ DE 75HP; 100CV RPM 3560RPM VOLT 440")</f>
      </c>
      <c r="C42" s="4" t="inlineStr">
        <is>
          <t>Não vendido</t>
        </is>
      </c>
      <c r="D42" s="4" t="inlineStr">
        <is>
          <t>12</t>
        </is>
      </c>
      <c r="E42" s="5" t="inlineStr">
        <is>
          <t>3.250,00</t>
        </is>
      </c>
      <c r="F42" s="4" t="inlineStr">
        <is>
          <t>150.00</t>
        </is>
      </c>
    </row>
    <row collapsed="false" customFormat="false" customHeight="false" hidden="false" ht="12.1" outlineLevel="0" r="43">
      <c r="A43" s="5" t="s">
        <f>=HYPERLINK("https://leilaoonline.net/lote/detalhe/79361", "058")</f>
      </c>
      <c r="B43" s="4" t="s">
        <f>=HYPERLINK("https://leilaoonline.net/lote/detalhe/79361", "MOTOR ELÉTRICO WAQ DE 75HP; 100CV RPM 3560RPM VOLT 440")</f>
      </c>
      <c r="C43" s="4" t="inlineStr">
        <is>
          <t>Não vendido</t>
        </is>
      </c>
      <c r="D43" s="4" t="inlineStr">
        <is>
          <t>4</t>
        </is>
      </c>
      <c r="E43" s="5" t="inlineStr">
        <is>
          <t>5.250,00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=HYPERLINK("https://leilaoonline.net/lote/detalhe/79362", "059")</f>
      </c>
      <c r="B44" s="4" t="s">
        <f>=HYPERLINK("https://leilaoonline.net/lote/detalhe/79362", "MOTOR ELÉTRICO WAQ DE 75HP; 100CV RPM 3560RPM VOLT 440")</f>
      </c>
      <c r="C44" s="4" t="inlineStr">
        <is>
          <t>Não vendido</t>
        </is>
      </c>
      <c r="D44" s="4" t="inlineStr">
        <is>
          <t>4</t>
        </is>
      </c>
      <c r="E44" s="5" t="inlineStr">
        <is>
          <t>5.500,00</t>
        </is>
      </c>
      <c r="F44" s="4" t="inlineStr">
        <is>
          <t>250.00</t>
        </is>
      </c>
    </row>
    <row collapsed="false" customFormat="false" customHeight="false" hidden="false" ht="12.1" outlineLevel="0" r="45">
      <c r="A45" s="5" t="s">
        <f>=HYPERLINK("https://leilaoonline.net/lote/detalhe/79363", "060")</f>
      </c>
      <c r="B45" s="4" t="s">
        <f>=HYPERLINK("https://leilaoonline.net/lote/detalhe/79363", "MOTOR ELÉTRICO WAQ DE 100HP; 150CV RPM 1785RPM VOLT 220 380 440")</f>
      </c>
      <c r="C45" s="4" t="inlineStr">
        <is>
          <t>Não vendido</t>
        </is>
      </c>
      <c r="D45" s="4" t="inlineStr">
        <is>
          <t>6</t>
        </is>
      </c>
      <c r="E45" s="5" t="inlineStr">
        <is>
          <t>7.450,00</t>
        </is>
      </c>
      <c r="F45" s="4" t="inlineStr">
        <is>
          <t>150.00</t>
        </is>
      </c>
    </row>
    <row collapsed="false" customFormat="false" customHeight="false" hidden="false" ht="12.1" outlineLevel="0" r="46">
      <c r="A46" s="5" t="s">
        <f>=HYPERLINK("https://leilaoonline.net/lote/detalhe/79364", "061")</f>
      </c>
      <c r="B46" s="4" t="s">
        <f>=HYPERLINK("https://leilaoonline.net/lote/detalhe/79364", "MOTOR ELÉTRICO WAQ DE 37HP; 50CV RPM 3550RPM VOLT 220 380 440")</f>
      </c>
      <c r="C46" s="4" t="inlineStr">
        <is>
          <t>Não vendido</t>
        </is>
      </c>
      <c r="D46" s="4" t="inlineStr">
        <is>
          <t>2</t>
        </is>
      </c>
      <c r="E46" s="5" t="inlineStr">
        <is>
          <t>4.000,00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=HYPERLINK("https://leilaoonline.net/lote/detalhe/79365", "062")</f>
      </c>
      <c r="B47" s="4" t="s">
        <f>=HYPERLINK("https://leilaoonline.net/lote/detalhe/79365", "MOTOR ELÉTRICO DE 25HP; RPM 3540RPM VOLT 220 380 440")</f>
      </c>
      <c r="C47" s="4" t="inlineStr">
        <is>
          <t>Não vendido</t>
        </is>
      </c>
      <c r="D47" s="4" t="inlineStr">
        <is>
          <t>2</t>
        </is>
      </c>
      <c r="E47" s="5" t="inlineStr">
        <is>
          <t>2.500,00</t>
        </is>
      </c>
      <c r="F47" s="4" t="inlineStr">
        <is>
          <t>250.00</t>
        </is>
      </c>
    </row>
    <row collapsed="false" customFormat="false" customHeight="false" hidden="false" ht="12.1" outlineLevel="0" r="48">
      <c r="A48" s="5" t="s">
        <f>=HYPERLINK("https://leilaoonline.net/lote/detalhe/79366", "063")</f>
      </c>
      <c r="B48" s="4" t="s">
        <f>=HYPERLINK("https://leilaoonline.net/lote/detalhe/79366", "MOTOR ELÉTRICO DE 25HP0 RPM 3540RPM VOLT 220 380 440; COM BOMBA DARKA A3E15")</f>
      </c>
      <c r="C48" s="4" t="inlineStr">
        <is>
          <t>Não vendido</t>
        </is>
      </c>
      <c r="D48" s="4" t="inlineStr">
        <is>
          <t>2</t>
        </is>
      </c>
      <c r="E48" s="5" t="inlineStr">
        <is>
          <t>2.500,00</t>
        </is>
      </c>
      <c r="F48" s="4" t="inlineStr">
        <is>
          <t>250.00</t>
        </is>
      </c>
    </row>
    <row collapsed="false" customFormat="false" customHeight="false" hidden="false" ht="12.1" outlineLevel="0" r="49">
      <c r="A49" s="5" t="s">
        <f>=HYPERLINK("https://leilaoonline.net/lote/detalhe/79367", "064")</f>
      </c>
      <c r="B49" s="4" t="s">
        <f>=HYPERLINK("https://leilaoonline.net/lote/detalhe/79367", "MOTOR ELÉTRICO HV33G15 30HP 40CV RPM; 3550RPM VOLT 220 380 440 COM BOMBA DARKA")</f>
      </c>
      <c r="C49" s="4" t="inlineStr">
        <is>
          <t>Não vendido</t>
        </is>
      </c>
      <c r="D49" s="4" t="inlineStr">
        <is>
          <t>3</t>
        </is>
      </c>
      <c r="E49" s="5" t="inlineStr">
        <is>
          <t>2.650,00</t>
        </is>
      </c>
      <c r="F49" s="4" t="inlineStr">
        <is>
          <t>150.00</t>
        </is>
      </c>
    </row>
    <row collapsed="false" customFormat="false" customHeight="false" hidden="false" ht="12.1" outlineLevel="0" r="50">
      <c r="A50" s="5" t="s">
        <f>=HYPERLINK("https://leilaoonline.net/lote/detalhe/79368", "065")</f>
      </c>
      <c r="B50" s="4" t="s">
        <f>=HYPERLINK("https://leilaoonline.net/lote/detalhe/79368", "MOTOR ELÉTRICO HV33G15 30HP 40CV RPM; 3550RPM VOLT 220 380 440 COM BOMBA DARKA")</f>
      </c>
      <c r="C50" s="4" t="inlineStr">
        <is>
          <t>Não vendido</t>
        </is>
      </c>
      <c r="D50" s="4" t="inlineStr">
        <is>
          <t>2</t>
        </is>
      </c>
      <c r="E50" s="5" t="inlineStr">
        <is>
          <t>3.450,00</t>
        </is>
      </c>
      <c r="F50" s="4" t="inlineStr">
        <is>
          <t>150.00</t>
        </is>
      </c>
    </row>
    <row collapsed="false" customFormat="false" customHeight="false" hidden="false" ht="12.1" outlineLevel="0" r="51">
      <c r="A51" s="5" t="s">
        <f>=HYPERLINK("https://leilaoonline.net/lote/detalhe/79323", "101")</f>
      </c>
      <c r="B51" s="4" t="s">
        <f>=HYPERLINK("https://leilaoonline.net/lote/detalhe/79323", "BATERIA TRACIONÁRIA MOURA EMPILHADEIRA ELÉTRICA 48V - SEM USO")</f>
      </c>
      <c r="C51" s="4" t="inlineStr">
        <is>
          <t>Vendido</t>
        </is>
      </c>
      <c r="D51" s="4" t="inlineStr">
        <is>
          <t>27</t>
        </is>
      </c>
      <c r="E51" s="5" t="inlineStr">
        <is>
          <t>8.300,00</t>
        </is>
      </c>
      <c r="F51" s="4" t="inlineStr">
        <is>
          <t>150.00</t>
        </is>
      </c>
    </row>
    <row collapsed="false" customFormat="false" customHeight="false" hidden="false" ht="12.1" outlineLevel="0" r="52">
      <c r="A52" s="5" t="s">
        <f>=HYPERLINK("https://leilaoonline.net/lote/detalhe/79324", "104")</f>
      </c>
      <c r="B52" s="4" t="s">
        <f>=HYPERLINK("https://leilaoonline.net/lote/detalhe/79324", "TORNO MECÂNICO COLCHESTER TRIUMPH 2000 - CÓD. 775")</f>
      </c>
      <c r="C52" s="4" t="inlineStr">
        <is>
          <t>Vendido</t>
        </is>
      </c>
      <c r="D52" s="4" t="inlineStr">
        <is>
          <t>13</t>
        </is>
      </c>
      <c r="E52" s="5" t="inlineStr">
        <is>
          <t>9.650,00</t>
        </is>
      </c>
      <c r="F52" s="4" t="inlineStr">
        <is>
          <t>150.00</t>
        </is>
      </c>
    </row>
    <row collapsed="false" customFormat="false" customHeight="false" hidden="false" ht="12.1" outlineLevel="0" r="53">
      <c r="A53" s="5" t="s">
        <f>=HYPERLINK("https://leilaoonline.net/lote/detalhe/79325", "107")</f>
      </c>
      <c r="B53" s="4" t="s">
        <f>=HYPERLINK("https://leilaoonline.net/lote/detalhe/79325", "TORNO MECÂNICO NARDINI 2000 X 450MM")</f>
      </c>
      <c r="C53" s="4" t="inlineStr">
        <is>
          <t>Vendido</t>
        </is>
      </c>
      <c r="D53" s="4" t="inlineStr">
        <is>
          <t>13</t>
        </is>
      </c>
      <c r="E53" s="5" t="inlineStr">
        <is>
          <t>7.000,00</t>
        </is>
      </c>
      <c r="F53" s="4" t="inlineStr">
        <is>
          <t>150.00</t>
        </is>
      </c>
    </row>
    <row collapsed="false" customFormat="false" customHeight="false" hidden="false" ht="12.1" outlineLevel="0" r="54">
      <c r="A54" s="5" t="s">
        <f>=HYPERLINK("https://leilaoonline.net/lote/detalhe/79326", "108")</f>
      </c>
      <c r="B54" s="4" t="s">
        <f>=HYPERLINK("https://leilaoonline.net/lote/detalhe/79326", "PISTA DE PATINAÇÃO SINTÉTICA COM PISO EM RESINA E ESTRUTURA DE FERRO APX. 200M²; ACOMPANHA PATINS -  DESMONTADA")</f>
      </c>
      <c r="C54" s="4" t="inlineStr">
        <is>
          <t>Não vendido</t>
        </is>
      </c>
      <c r="D54" s="4" t="inlineStr">
        <is>
          <t>1</t>
        </is>
      </c>
      <c r="E54" s="5" t="inlineStr">
        <is>
          <t>50.000,00</t>
        </is>
      </c>
      <c r="F54" s="4" t="inlineStr">
        <is>
          <t>1000.00</t>
        </is>
      </c>
    </row>
    <row collapsed="false" customFormat="false" customHeight="false" hidden="false" ht="12.1" outlineLevel="0" r="55">
      <c r="A55" s="5" t="s">
        <f>=HYPERLINK("https://leilaoonline.net/lote/detalhe/79327", "109")</f>
      </c>
      <c r="B55" s="4" t="s">
        <f>=HYPERLINK("https://leilaoonline.net/lote/detalhe/79327", "ARQUIVO DESLIZANTE ACECO MEDIDAS A=2,20 x L=3,20 x C=4,77CM 10 FACES - DESMONTADA")</f>
      </c>
      <c r="C55" s="4" t="inlineStr">
        <is>
          <t>Vendido</t>
        </is>
      </c>
      <c r="D55" s="4" t="inlineStr">
        <is>
          <t>2</t>
        </is>
      </c>
      <c r="E55" s="5" t="inlineStr">
        <is>
          <t>1.250,00</t>
        </is>
      </c>
      <c r="F55" s="4" t="inlineStr">
        <is>
          <t>250.00</t>
        </is>
      </c>
    </row>
    <row collapsed="false" customFormat="false" customHeight="false" hidden="false" ht="12.1" outlineLevel="0" r="56">
      <c r="A56" s="5" t="s">
        <f>=HYPERLINK("https://leilaoonline.net/lote/detalhe/79328", "110")</f>
      </c>
      <c r="B56" s="4" t="s">
        <f>=HYPERLINK("https://leilaoonline.net/lote/detalhe/79328", "LOTE COM 8 PRATELEIRAS BANDEJA 30X90CM")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500,00</t>
        </is>
      </c>
      <c r="F56" s="4" t="inlineStr">
        <is>
          <t>150.00</t>
        </is>
      </c>
    </row>
    <row collapsed="false" customFormat="false" customHeight="false" hidden="false" ht="12.1" outlineLevel="0" r="57">
      <c r="A57" s="5" t="s">
        <f>=HYPERLINK("https://leilaoonline.net/lote/detalhe/79329", "113")</f>
      </c>
      <c r="B57" s="4" t="s">
        <f>=HYPERLINK("https://leilaoonline.net/lote/detalhe/79329", "LOTE COM APROXIMADAMENTE 1800KG DE PISO PARA MEZANINO - PREÇO POR KG")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4,50</t>
        </is>
      </c>
      <c r="F57" s="4" t="inlineStr">
        <is>
          <t>1.00</t>
        </is>
      </c>
    </row>
    <row collapsed="false" customFormat="false" customHeight="false" hidden="false" ht="12.1" outlineLevel="0" r="58">
      <c r="A58" s="5" t="s">
        <f>=HYPERLINK("https://leilaoonline.net/lote/detalhe/79330", "114")</f>
      </c>
      <c r="B58" s="4" t="s">
        <f>=HYPERLINK("https://leilaoonline.net/lote/detalhe/79330", "COMPRESSOR PARAFUSO CHICAGO PNEUMATIC 40CV")</f>
      </c>
      <c r="C58" s="4" t="inlineStr">
        <is>
          <t>Não vendido</t>
        </is>
      </c>
      <c r="D58" s="4" t="inlineStr">
        <is>
          <t>28</t>
        </is>
      </c>
      <c r="E58" s="5" t="inlineStr">
        <is>
          <t>5.750,00</t>
        </is>
      </c>
      <c r="F58" s="4" t="inlineStr">
        <is>
          <t>150.00</t>
        </is>
      </c>
    </row>
    <row collapsed="false" customFormat="false" customHeight="false" hidden="false" ht="12.1" outlineLevel="0" r="59">
      <c r="A59" s="5" t="s">
        <f>=HYPERLINK("https://leilaoonline.net/lote/detalhe/80481", "115")</f>
      </c>
      <c r="B59" s="4" t="s">
        <f>=HYPERLINK("https://leilaoonline.net/lote/detalhe/80481", "PRENSA ENFARDADEIRA")</f>
      </c>
      <c r="C59" s="4" t="inlineStr">
        <is>
          <t>Não vendido</t>
        </is>
      </c>
      <c r="D59" s="4" t="inlineStr">
        <is>
          <t>14</t>
        </is>
      </c>
      <c r="E59" s="5" t="inlineStr">
        <is>
          <t>7.150,00</t>
        </is>
      </c>
      <c r="F59" s="4" t="inlineStr">
        <is>
          <t>150.00</t>
        </is>
      </c>
    </row>
    <row collapsed="false" customFormat="false" customHeight="false" hidden="false" ht="12.1" outlineLevel="0" r="60">
      <c r="A60" s="5" t="s">
        <f>=HYPERLINK("https://leilaoonline.net/lote/detalhe/80482", "117")</f>
      </c>
      <c r="B60" s="4" t="s">
        <f>=HYPERLINK("https://leilaoonline.net/lote/detalhe/80482", "PRENSA ENFARDADEIRA")</f>
      </c>
      <c r="C60" s="4" t="inlineStr">
        <is>
          <t>Não vendido</t>
        </is>
      </c>
      <c r="D60" s="4" t="inlineStr">
        <is>
          <t>14</t>
        </is>
      </c>
      <c r="E60" s="5" t="inlineStr">
        <is>
          <t>7.500,00</t>
        </is>
      </c>
      <c r="F60" s="4" t="inlineStr">
        <is>
          <t>150.00</t>
        </is>
      </c>
    </row>
    <row collapsed="false" customFormat="false" customHeight="false" hidden="false" ht="12.1" outlineLevel="0" r="61">
      <c r="A61" s="5" t="s">
        <f>=HYPERLINK("https://leilaoonline.net/lote/detalhe/79331", "120")</f>
      </c>
      <c r="B61" s="4" t="s">
        <f>=HYPERLINK("https://leilaoonline.net/lote/detalhe/79331", "PLAINA LIMADORA 450MM")</f>
      </c>
      <c r="C61" s="4" t="inlineStr">
        <is>
          <t>Vendido</t>
        </is>
      </c>
      <c r="D61" s="4" t="inlineStr">
        <is>
          <t>9</t>
        </is>
      </c>
      <c r="E61" s="5" t="inlineStr">
        <is>
          <t>3.000,00</t>
        </is>
      </c>
      <c r="F61" s="4" t="inlineStr">
        <is>
          <t>150.00</t>
        </is>
      </c>
    </row>
    <row collapsed="false" customFormat="false" customHeight="false" hidden="false" ht="12.1" outlineLevel="0" r="62">
      <c r="A62" s="5" t="s">
        <f>=HYPERLINK("https://leilaoonline.net/lote/detalhe/79332", "121")</f>
      </c>
      <c r="B62" s="4" t="s">
        <f>=HYPERLINK("https://leilaoonline.net/lote/detalhe/79332", "LAMINADOR ELÉTRICO PARA OURIVES MARCA FEROLLA")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1.000,00</t>
        </is>
      </c>
      <c r="F62" s="4" t="inlineStr">
        <is>
          <t>150.00</t>
        </is>
      </c>
    </row>
    <row collapsed="false" customFormat="false" customHeight="false" hidden="false" ht="12.1" outlineLevel="0" r="63">
      <c r="A63" s="5" t="s">
        <f>=HYPERLINK("https://leilaoonline.net/lote/detalhe/79333", "122")</f>
      </c>
      <c r="B63" s="4" t="s">
        <f>=HYPERLINK("https://leilaoonline.net/lote/detalhe/79333", "RADIADOR LIEBHERR")</f>
      </c>
      <c r="C63" s="4" t="inlineStr">
        <is>
          <t>Vendido</t>
        </is>
      </c>
      <c r="D63" s="4" t="inlineStr">
        <is>
          <t>19</t>
        </is>
      </c>
      <c r="E63" s="5" t="inlineStr">
        <is>
          <t>11.000,00</t>
        </is>
      </c>
      <c r="F63" s="4" t="inlineStr">
        <is>
          <t>150.00</t>
        </is>
      </c>
    </row>
    <row collapsed="false" customFormat="false" customHeight="false" hidden="false" ht="12.1" outlineLevel="0" r="64">
      <c r="A64" s="5" t="s">
        <f>=HYPERLINK("https://leilaoonline.net/lote/detalhe/79334", "123")</f>
      </c>
      <c r="B64" s="4" t="s">
        <f>=HYPERLINK("https://leilaoonline.net/lote/detalhe/79334", "COMPRESSOR DENTAL AIR ZAP MOD. DA 1100")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1.000,00</t>
        </is>
      </c>
      <c r="F64" s="4" t="inlineStr">
        <is>
          <t>150.00</t>
        </is>
      </c>
    </row>
    <row collapsed="false" customFormat="false" customHeight="false" hidden="false" ht="12.1" outlineLevel="0" r="65">
      <c r="A65" s="5" t="s">
        <f>=HYPERLINK("https://leilaoonline.net/lote/detalhe/79335", "124")</f>
      </c>
      <c r="B65" s="4" t="s">
        <f>=HYPERLINK("https://leilaoonline.net/lote/detalhe/79335", "COMPRESSOR DENTAL AIR ZAP MOD. DA 1100")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1.000,00</t>
        </is>
      </c>
      <c r="F65" s="4" t="inlineStr">
        <is>
          <t>150.00</t>
        </is>
      </c>
    </row>
    <row collapsed="false" customFormat="false" customHeight="false" hidden="false" ht="12.1" outlineLevel="0" r="66">
      <c r="A66" s="5" t="s">
        <f>=HYPERLINK("https://leilaoonline.net/lote/detalhe/79336", "125")</f>
      </c>
      <c r="B66" s="4" t="s">
        <f>=HYPERLINK("https://leilaoonline.net/lote/detalhe/79336", "COMPRESSOR DENTAL AIR ZAP MOD. DA 1100")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1.000,00</t>
        </is>
      </c>
      <c r="F66" s="4" t="inlineStr">
        <is>
          <t>150.00</t>
        </is>
      </c>
    </row>
    <row collapsed="false" customFormat="false" customHeight="false" hidden="false" ht="12.1" outlineLevel="0" r="67">
      <c r="A67" s="5" t="s">
        <f>=HYPERLINK("https://leilaoonline.net/lote/detalhe/79337", "128")</f>
      </c>
      <c r="B67" s="4" t="s">
        <f>=HYPERLINK("https://leilaoonline.net/lote/detalhe/79337", "BALANCIM HIDRÁULICO POPPI")</f>
      </c>
      <c r="C67" s="4" t="inlineStr">
        <is>
          <t>Não vendido</t>
        </is>
      </c>
      <c r="D67" s="4" t="inlineStr">
        <is>
          <t>10</t>
        </is>
      </c>
      <c r="E67" s="5" t="inlineStr">
        <is>
          <t>2.350,00</t>
        </is>
      </c>
      <c r="F67" s="4" t="inlineStr">
        <is>
          <t>150.00</t>
        </is>
      </c>
    </row>
    <row collapsed="false" customFormat="false" customHeight="false" hidden="false" ht="12.1" outlineLevel="0" r="68">
      <c r="A68" s="5" t="s">
        <f>=HYPERLINK("https://leilaoonline.net/lote/detalhe/79338", "130")</f>
      </c>
      <c r="B68" s="4" t="s">
        <f>=HYPERLINK("https://leilaoonline.net/lote/detalhe/79338", "PLATAFORMA ELEVATÓRIA PARA CAMINHÃO BÁU")</f>
      </c>
      <c r="C68" s="4" t="inlineStr">
        <is>
          <t>Não vendido</t>
        </is>
      </c>
      <c r="D68" s="4" t="inlineStr">
        <is>
          <t>2</t>
        </is>
      </c>
      <c r="E68" s="5" t="inlineStr">
        <is>
          <t>1.500,00</t>
        </is>
      </c>
      <c r="F68" s="4" t="inlineStr">
        <is>
          <t>150.00</t>
        </is>
      </c>
    </row>
    <row collapsed="false" customFormat="false" customHeight="false" hidden="false" ht="12.1" outlineLevel="0" r="69">
      <c r="A69" s="5" t="s">
        <f>=HYPERLINK("https://leilaoonline.net/lote/detalhe/79341", "138")</f>
      </c>
      <c r="B69" s="4" t="s">
        <f>=HYPERLINK("https://leilaoonline.net/lote/detalhe/79341", "TORRE DE EMPILHADEIRA")</f>
      </c>
      <c r="C69" s="4" t="inlineStr">
        <is>
          <t>Não vendido</t>
        </is>
      </c>
      <c r="D69" s="4" t="inlineStr">
        <is>
          <t>3</t>
        </is>
      </c>
      <c r="E69" s="5" t="inlineStr">
        <is>
          <t>1.300,00</t>
        </is>
      </c>
      <c r="F69" s="4" t="inlineStr">
        <is>
          <t>150.00</t>
        </is>
      </c>
    </row>
    <row collapsed="false" customFormat="false" customHeight="false" hidden="false" ht="12.1" outlineLevel="0" r="70">
      <c r="A70" s="5" t="s">
        <f>=HYPERLINK("https://leilaoonline.net/lote/detalhe/79342", "140")</f>
      </c>
      <c r="B70" s="4" t="s">
        <f>=HYPERLINK("https://leilaoonline.net/lote/detalhe/79342", "CARRINHO ABERTO PORTA FERRAMENTAS")</f>
      </c>
      <c r="C70" s="4" t="inlineStr">
        <is>
          <t>Vendido</t>
        </is>
      </c>
      <c r="D70" s="4" t="inlineStr">
        <is>
          <t>3</t>
        </is>
      </c>
      <c r="E70" s="5" t="inlineStr">
        <is>
          <t>800,00</t>
        </is>
      </c>
      <c r="F70" s="4" t="inlineStr">
        <is>
          <t>150.00</t>
        </is>
      </c>
    </row>
    <row collapsed="false" customFormat="false" customHeight="false" hidden="false" ht="12.1" outlineLevel="0" r="71">
      <c r="A71" s="5" t="s">
        <f>=HYPERLINK("https://leilaoonline.net/lote/detalhe/79343", "147")</f>
      </c>
      <c r="B71" s="4" t="s">
        <f>=HYPERLINK("https://leilaoonline.net/lote/detalhe/79343", "CARREGADOR DE BATERIA DE EMPILHADEIRA 80V/50A")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1.000,00</t>
        </is>
      </c>
      <c r="F71" s="4" t="inlineStr">
        <is>
          <t>150.00</t>
        </is>
      </c>
    </row>
    <row collapsed="false" customFormat="false" customHeight="false" hidden="false" ht="12.1" outlineLevel="0" r="72">
      <c r="A72" s="5" t="s">
        <f>=HYPERLINK("https://leilaoonline.net/lote/detalhe/79344", "148")</f>
      </c>
      <c r="B72" s="4" t="s">
        <f>=HYPERLINK("https://leilaoonline.net/lote/detalhe/79344", "PENEIRA VIBRATÓRIA VIEIRA")</f>
      </c>
      <c r="C72" s="4" t="inlineStr">
        <is>
          <t>Não vendido</t>
        </is>
      </c>
      <c r="D72" s="4" t="inlineStr">
        <is>
          <t>4</t>
        </is>
      </c>
      <c r="E72" s="5" t="inlineStr">
        <is>
          <t>1.450,00</t>
        </is>
      </c>
      <c r="F72" s="4" t="inlineStr">
        <is>
          <t>150.00</t>
        </is>
      </c>
    </row>
    <row collapsed="false" customFormat="false" customHeight="false" hidden="false" ht="12.1" outlineLevel="0" r="73">
      <c r="A73" s="5" t="s">
        <f>=HYPERLINK("https://leilaoonline.net/lote/detalhe/79345", "154")</f>
      </c>
      <c r="B73" s="4" t="s">
        <f>=HYPERLINK("https://leilaoonline.net/lote/detalhe/79345", "FORNO MUFLA")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1.000,00</t>
        </is>
      </c>
      <c r="F73" s="4" t="inlineStr">
        <is>
          <t>150.00</t>
        </is>
      </c>
    </row>
    <row collapsed="false" customFormat="false" customHeight="false" hidden="false" ht="12.1" outlineLevel="0" r="74">
      <c r="A74" s="5" t="s">
        <f>=HYPERLINK("https://leilaoonline.net/lote/detalhe/79346", "155")</f>
      </c>
      <c r="B74" s="4" t="s">
        <f>=HYPERLINK("https://leilaoonline.net/lote/detalhe/79346", "BOMBA ÁGUA QUENTE KARCHER HD-800")</f>
      </c>
      <c r="C74" s="4" t="inlineStr">
        <is>
          <t>Não vendido</t>
        </is>
      </c>
      <c r="D74" s="4" t="inlineStr">
        <is>
          <t>6</t>
        </is>
      </c>
      <c r="E74" s="5" t="inlineStr">
        <is>
          <t>1.250,00</t>
        </is>
      </c>
      <c r="F74" s="4" t="inlineStr">
        <is>
          <t>150.00</t>
        </is>
      </c>
    </row>
    <row collapsed="false" customFormat="false" customHeight="false" hidden="false" ht="12.1" outlineLevel="0" r="75">
      <c r="A75" s="5" t="s">
        <f>=HYPERLINK("https://leilaoonline.net/lote/detalhe/79347", "156")</f>
      </c>
      <c r="B75" s="4" t="s">
        <f>=HYPERLINK("https://leilaoonline.net/lote/detalhe/79347", "MISTURADOR ALIMENTÍCIO EM AÇO INÓX  FERMENTO")</f>
      </c>
      <c r="C75" s="4" t="inlineStr">
        <is>
          <t>Não vendido</t>
        </is>
      </c>
      <c r="D75" s="4" t="inlineStr">
        <is>
          <t>13</t>
        </is>
      </c>
      <c r="E75" s="5" t="inlineStr">
        <is>
          <t>2.800,00</t>
        </is>
      </c>
      <c r="F75" s="4" t="inlineStr">
        <is>
          <t>150.00</t>
        </is>
      </c>
    </row>
    <row collapsed="false" customFormat="false" customHeight="false" hidden="false" ht="12.1" outlineLevel="0" r="76">
      <c r="A76" s="5" t="s">
        <f>=HYPERLINK("https://leilaoonline.net/lote/detalhe/79348", "157")</f>
      </c>
      <c r="B76" s="4" t="s">
        <f>=HYPERLINK("https://leilaoonline.net/lote/detalhe/79348", "GRUPO GERADOR DE ENERGIA 1000KVA PALMERO")</f>
      </c>
      <c r="C76" s="4" t="inlineStr">
        <is>
          <t>Não vendido</t>
        </is>
      </c>
      <c r="D76" s="4" t="inlineStr">
        <is>
          <t>20</t>
        </is>
      </c>
      <c r="E76" s="5" t="inlineStr">
        <is>
          <t>15.150,00</t>
        </is>
      </c>
      <c r="F76" s="4" t="inlineStr">
        <is>
          <t>150.00</t>
        </is>
      </c>
    </row>
    <row collapsed="false" customFormat="false" customHeight="false" hidden="false" ht="12.1" outlineLevel="0" r="77">
      <c r="A77" s="5" t="s">
        <f>=HYPERLINK("https://leilaoonline.net/lote/detalhe/79349", "158")</f>
      </c>
      <c r="B77" s="4" t="s">
        <f>=HYPERLINK("https://leilaoonline.net/lote/detalhe/79349", "TESOURA ROTATIVA PARA CHAPAS")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1.000,00</t>
        </is>
      </c>
      <c r="F77" s="4" t="inlineStr">
        <is>
          <t>250.00</t>
        </is>
      </c>
    </row>
    <row collapsed="false" customFormat="false" customHeight="false" hidden="false" ht="12.1" outlineLevel="0" r="78">
      <c r="A78" s="5" t="s">
        <f>=HYPERLINK("https://leilaoonline.net/lote/detalhe/79352", "161")</f>
      </c>
      <c r="B78" s="4" t="s">
        <f>=HYPERLINK("https://leilaoonline.net/lote/detalhe/79352", "EXTRUSORA 28MM CO-EXTRUSÃO")</f>
      </c>
      <c r="C78" s="4" t="inlineStr">
        <is>
          <t>Não vendido</t>
        </is>
      </c>
      <c r="D78" s="4" t="inlineStr">
        <is>
          <t>1</t>
        </is>
      </c>
      <c r="E78" s="5" t="inlineStr">
        <is>
          <t>1.000,00</t>
        </is>
      </c>
      <c r="F78" s="4" t="inlineStr">
        <is>
          <t>150.00</t>
        </is>
      </c>
    </row>
    <row collapsed="false" customFormat="false" customHeight="false" hidden="false" ht="12.1" outlineLevel="0" r="79">
      <c r="A79" s="5" t="s">
        <f>=HYPERLINK("https://leilaoonline.net/lote/detalhe/79353", "162")</f>
      </c>
      <c r="B79" s="4" t="s">
        <f>=HYPERLINK("https://leilaoonline.net/lote/detalhe/79353", "TUNEL DE ENCOLHIMENTO WELDOTRON")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1.000,00</t>
        </is>
      </c>
      <c r="F79" s="4" t="inlineStr">
        <is>
          <t>150.00</t>
        </is>
      </c>
    </row>
    <row collapsed="false" customFormat="false" customHeight="false" hidden="false" ht="12.1" outlineLevel="0" r="80">
      <c r="A80" s="5" t="s">
        <f>=HYPERLINK("https://leilaoonline.net/lote/detalhe/79354", "163")</f>
      </c>
      <c r="B80" s="4" t="s">
        <f>=HYPERLINK("https://leilaoonline.net/lote/detalhe/79354", "PAINEL DE PARTIDA DE GERADORES")</f>
      </c>
      <c r="C80" s="4" t="inlineStr">
        <is>
          <t>Não vendido</t>
        </is>
      </c>
      <c r="D80" s="4" t="inlineStr">
        <is>
          <t>1</t>
        </is>
      </c>
      <c r="E80" s="5" t="inlineStr">
        <is>
          <t>1.000,00</t>
        </is>
      </c>
      <c r="F80" s="4" t="inlineStr">
        <is>
          <t>150.00</t>
        </is>
      </c>
    </row>
    <row collapsed="false" customFormat="false" customHeight="false" hidden="false" ht="12.1" outlineLevel="0" r="81">
      <c r="A81" s="5" t="s">
        <f>=HYPERLINK("https://leilaoonline.net/lote/detalhe/79355", "164")</f>
      </c>
      <c r="B81" s="4" t="s">
        <f>=HYPERLINK("https://leilaoonline.net/lote/detalhe/79355", "CHILLER MECALOR 75000KCAL")</f>
      </c>
      <c r="C81" s="4" t="inlineStr">
        <is>
          <t>Não vendido</t>
        </is>
      </c>
      <c r="D81" s="4" t="inlineStr">
        <is>
          <t>5</t>
        </is>
      </c>
      <c r="E81" s="5" t="inlineStr">
        <is>
          <t>3.000,00</t>
        </is>
      </c>
      <c r="F81" s="4" t="inlineStr">
        <is>
          <t>150.00</t>
        </is>
      </c>
    </row>
    <row collapsed="false" customFormat="false" customHeight="false" hidden="false" ht="12.1" outlineLevel="0" r="82">
      <c r="A82" s="5" t="s">
        <f>=HYPERLINK("https://leilaoonline.net/lote/detalhe/79356", "165")</f>
      </c>
      <c r="B82" s="4" t="s">
        <f>=HYPERLINK("https://leilaoonline.net/lote/detalhe/79356", "LAMINADORA MARCA WV 2017; ROLARIA ANILOX; FORNO 3 ESTÁGIOS; REBOBINADOR; ESPESSURAS DE APLICAÇÃO: 0,06MM a 0,40MM, LARGURA: 1000MM")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5.000,00</t>
        </is>
      </c>
      <c r="F82" s="4" t="inlineStr">
        <is>
          <t>500.00</t>
        </is>
      </c>
    </row>
    <row collapsed="false" customFormat="false" customHeight="false" hidden="false" ht="12.1" outlineLevel="0" r="83">
      <c r="A83" s="5" t="s">
        <f>=HYPERLINK("https://leilaoonline.net/lote/detalhe/80690", "201")</f>
      </c>
      <c r="B83" s="4" t="s">
        <f>=HYPERLINK("https://leilaoonline.net/lote/detalhe/80690", "ESTANTE DE AÇO; PRATELEIRA APROX. XX KG (PREÇO POR KG) 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4,00</t>
        </is>
      </c>
      <c r="F83" s="4" t="inlineStr">
        <is>
          <t>2.50</t>
        </is>
      </c>
    </row>
    <row collapsed="false" customFormat="false" customHeight="false" hidden="false" ht="12.1" outlineLevel="0" r="84">
      <c r="A84" s="5" t="s">
        <f>=HYPERLINK("https://leilaoonline.net/lote/detalhe/80691", "202")</f>
      </c>
      <c r="B84" s="4" t="s">
        <f>=HYPERLINK("https://leilaoonline.net/lote/detalhe/80691", "ESTANTE DE AÇO; PRATELEIRA APROX. XX KG (PREÇO POR KG) 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4,00</t>
        </is>
      </c>
      <c r="F84" s="4" t="inlineStr">
        <is>
          <t>2.50</t>
        </is>
      </c>
    </row>
    <row collapsed="false" customFormat="false" customHeight="false" hidden="false" ht="12.1" outlineLevel="0" r="85">
      <c r="A85" s="5" t="s">
        <f>=HYPERLINK("https://leilaoonline.net/lote/detalhe/80692", "204")</f>
      </c>
      <c r="B85" s="4" t="s">
        <f>=HYPERLINK("https://leilaoonline.net/lote/detalhe/80692", "COMPRESSOR WAYNE 60 PÉS")</f>
      </c>
      <c r="C85" s="4" t="inlineStr">
        <is>
          <t>Vendido</t>
        </is>
      </c>
      <c r="D85" s="4" t="inlineStr">
        <is>
          <t>25</t>
        </is>
      </c>
      <c r="E85" s="5" t="inlineStr">
        <is>
          <t>7.000,00</t>
        </is>
      </c>
      <c r="F85" s="4" t="inlineStr">
        <is>
          <t>250.00</t>
        </is>
      </c>
    </row>
    <row collapsed="false" customFormat="false" customHeight="false" hidden="false" ht="12.1" outlineLevel="0" r="86">
      <c r="A86" s="5" t="s">
        <f>=HYPERLINK("https://leilaoonline.net/lote/detalhe/80693", "205")</f>
      </c>
      <c r="B86" s="4" t="s">
        <f>=HYPERLINK("https://leilaoonline.net/lote/detalhe/80693", "COMPRESSOR WAYNE 120 PÉS")</f>
      </c>
      <c r="C86" s="4" t="inlineStr">
        <is>
          <t>Vendido</t>
        </is>
      </c>
      <c r="D86" s="4" t="inlineStr">
        <is>
          <t>19</t>
        </is>
      </c>
      <c r="E86" s="5" t="inlineStr">
        <is>
          <t>10.000,00</t>
        </is>
      </c>
      <c r="F86" s="4" t="inlineStr">
        <is>
          <t>500.00</t>
        </is>
      </c>
    </row>
    <row collapsed="false" customFormat="false" customHeight="false" hidden="false" ht="12.1" outlineLevel="0" r="87">
      <c r="A87" s="5" t="s">
        <f>=HYPERLINK("https://leilaoonline.net/lote/detalhe/80694", "207")</f>
      </c>
      <c r="B87" s="4" t="s">
        <f>=HYPERLINK("https://leilaoonline.net/lote/detalhe/80694", "SECADOR DE AR METALPLAN")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1.000,00</t>
        </is>
      </c>
      <c r="F87" s="4" t="inlineStr">
        <is>
          <t>150.00</t>
        </is>
      </c>
    </row>
    <row collapsed="false" customFormat="false" customHeight="false" hidden="false" ht="12.1" outlineLevel="0" r="88">
      <c r="A88" s="5" t="s">
        <f>=HYPERLINK("https://leilaoonline.net/lote/detalhe/80695", "208")</f>
      </c>
      <c r="B88" s="4" t="s">
        <f>=HYPERLINK("https://leilaoonline.net/lote/detalhe/80695", "MÁQUINA DE JATO DE AREIA")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1.000,00</t>
        </is>
      </c>
      <c r="F88" s="4" t="inlineStr">
        <is>
          <t>150.00</t>
        </is>
      </c>
    </row>
    <row collapsed="false" customFormat="false" customHeight="false" hidden="false" ht="12.1" outlineLevel="0" r="89">
      <c r="A89" s="5" t="s">
        <f>=HYPERLINK("https://leilaoonline.net/lote/detalhe/80696", "209")</f>
      </c>
      <c r="B89" s="4" t="s">
        <f>=HYPERLINK("https://leilaoonline.net/lote/detalhe/80696", "LOTE COM 6 UNIDADES HIDRÁULICAS ")</f>
      </c>
      <c r="C89" s="4" t="inlineStr">
        <is>
          <t>Não vendido</t>
        </is>
      </c>
      <c r="D89" s="4" t="inlineStr">
        <is>
          <t>1</t>
        </is>
      </c>
      <c r="E89" s="5" t="inlineStr">
        <is>
          <t>1.000,00</t>
        </is>
      </c>
      <c r="F89" s="4" t="inlineStr">
        <is>
          <t>150.00</t>
        </is>
      </c>
    </row>
    <row collapsed="false" customFormat="false" customHeight="false" hidden="false" ht="12.1" outlineLevel="0" r="90">
      <c r="A90" s="5" t="s">
        <f>=HYPERLINK("https://leilaoonline.net/lote/detalhe/80697", "210")</f>
      </c>
      <c r="B90" s="4" t="s">
        <f>=HYPERLINK("https://leilaoonline.net/lote/detalhe/80697", "LOTE COM 9 ARQUIVOS PARA ESCRITÓRIO")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500,00</t>
        </is>
      </c>
      <c r="F90" s="4" t="inlineStr">
        <is>
          <t>150.00</t>
        </is>
      </c>
    </row>
    <row collapsed="false" customFormat="false" customHeight="false" hidden="false" ht="12.1" outlineLevel="0" r="91">
      <c r="A91" s="5" t="s">
        <f>=HYPERLINK("https://leilaoonline.net/lote/detalhe/80698", "212")</f>
      </c>
      <c r="B91" s="4" t="s">
        <f>=HYPERLINK("https://leilaoonline.net/lote/detalhe/80698", "VENTOINHA EXAUSTOR INDUSTRIAL PARA 5 HP 1700RPM")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800,00</t>
        </is>
      </c>
      <c r="F91" s="4" t="inlineStr">
        <is>
          <t>150.00</t>
        </is>
      </c>
    </row>
    <row collapsed="false" customFormat="false" customHeight="false" hidden="false" ht="12.1" outlineLevel="0" r="92">
      <c r="A92" s="5" t="s">
        <f>=HYPERLINK("https://leilaoonline.net/lote/detalhe/80699", "213")</f>
      </c>
      <c r="B92" s="4" t="s">
        <f>=HYPERLINK("https://leilaoonline.net/lote/detalhe/80699", "VENTOINHA EXAUSTOR INDUSTRIAL PARA 2 HP 2800RPM")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500,00</t>
        </is>
      </c>
      <c r="F92" s="4" t="inlineStr">
        <is>
          <t>150.00</t>
        </is>
      </c>
    </row>
    <row collapsed="false" customFormat="false" customHeight="false" hidden="false" ht="12.1" outlineLevel="0" r="93">
      <c r="A93" s="5" t="s">
        <f>=HYPERLINK("https://leilaoonline.net/lote/detalhe/80700", "214")</f>
      </c>
      <c r="B93" s="4" t="s">
        <f>=HYPERLINK("https://leilaoonline.net/lote/detalhe/80700", "VENTOINHA EXAUSTOR INDUSTRIAL PARA 2 HP 2800RPM")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600,00</t>
        </is>
      </c>
      <c r="F93" s="4" t="inlineStr">
        <is>
          <t>150.00</t>
        </is>
      </c>
    </row>
    <row collapsed="false" customFormat="false" customHeight="false" hidden="false" ht="12.1" outlineLevel="0" r="94">
      <c r="A94" s="5" t="s">
        <f>=HYPERLINK("https://leilaoonline.net/lote/detalhe/80701", "215")</f>
      </c>
      <c r="B94" s="4" t="s">
        <f>=HYPERLINK("https://leilaoonline.net/lote/detalhe/80701", "RECUPERADOR/RECICLADOR DE SOLVENTES E THINNER")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800,00</t>
        </is>
      </c>
      <c r="F94" s="4" t="inlineStr">
        <is>
          <t>150.00</t>
        </is>
      </c>
    </row>
    <row collapsed="false" customFormat="false" customHeight="false" hidden="false" ht="12.1" outlineLevel="0" r="95">
      <c r="A95" s="5" t="s">
        <f>=HYPERLINK("https://leilaoonline.net/lote/detalhe/80702", "217")</f>
      </c>
      <c r="B95" s="4" t="s">
        <f>=HYPERLINK("https://leilaoonline.net/lote/detalhe/80702", "FURADEIRA DE CORREIA")</f>
      </c>
      <c r="C95" s="4" t="inlineStr">
        <is>
          <t>Vendido</t>
        </is>
      </c>
      <c r="D95" s="4" t="inlineStr">
        <is>
          <t>3</t>
        </is>
      </c>
      <c r="E95" s="5" t="inlineStr">
        <is>
          <t>350,00</t>
        </is>
      </c>
      <c r="F95" s="4" t="inlineStr">
        <is>
          <t>50.00</t>
        </is>
      </c>
    </row>
    <row collapsed="false" customFormat="false" customHeight="false" hidden="false" ht="12.1" outlineLevel="0" r="96">
      <c r="A96" s="5" t="s">
        <f>=HYPERLINK("https://leilaoonline.net/lote/detalhe/80703", "219")</f>
      </c>
      <c r="B96" s="4" t="s">
        <f>=HYPERLINK("https://leilaoonline.net/lote/detalhe/80703", "MÁQUINA DE LIMPEZA E TROCA DE LÍQUIDO DE ARREFECIMENTO OVERFLUSH")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500,00</t>
        </is>
      </c>
      <c r="F96" s="4" t="inlineStr">
        <is>
          <t>150.00</t>
        </is>
      </c>
    </row>
    <row collapsed="false" customFormat="false" customHeight="false" hidden="false" ht="12.1" outlineLevel="0" r="97">
      <c r="A97" s="5" t="s">
        <f>=HYPERLINK("https://leilaoonline.net/lote/detalhe/80704", "220")</f>
      </c>
      <c r="B97" s="4" t="s">
        <f>=HYPERLINK("https://leilaoonline.net/lote/detalhe/80704", "BALANÇA ANTROPOMÉTRICA MECÂNICA 150KG")</f>
      </c>
      <c r="C97" s="4" t="inlineStr">
        <is>
          <t>Não vendido</t>
        </is>
      </c>
      <c r="D97" s="4" t="inlineStr">
        <is>
          <t>1</t>
        </is>
      </c>
      <c r="E97" s="5" t="inlineStr">
        <is>
          <t>250,00</t>
        </is>
      </c>
      <c r="F97" s="4" t="inlineStr">
        <is>
          <t>50.00</t>
        </is>
      </c>
    </row>
    <row collapsed="false" customFormat="false" customHeight="false" hidden="false" ht="12.1" outlineLevel="0" r="98">
      <c r="A98" s="5" t="s">
        <f>=HYPERLINK("https://leilaoonline.net/lote/detalhe/80705", "221")</f>
      </c>
      <c r="B98" s="4" t="s">
        <f>=HYPERLINK("https://leilaoonline.net/lote/detalhe/80705", "MESA COORDENADA CHINELATTO 550X200 MM")</f>
      </c>
      <c r="C98" s="4" t="inlineStr">
        <is>
          <t>Não vendido</t>
        </is>
      </c>
      <c r="D98" s="4" t="inlineStr">
        <is>
          <t>4</t>
        </is>
      </c>
      <c r="E98" s="5" t="inlineStr">
        <is>
          <t>1.250,00</t>
        </is>
      </c>
      <c r="F98" s="4" t="inlineStr">
        <is>
          <t>150.00</t>
        </is>
      </c>
    </row>
    <row collapsed="false" customFormat="false" customHeight="false" hidden="false" ht="12.1" outlineLevel="0" r="99">
      <c r="A99" s="5" t="s">
        <f>=HYPERLINK("https://leilaoonline.net/lote/detalhe/80706", "222")</f>
      </c>
      <c r="B99" s="4" t="s">
        <f>=HYPERLINK("https://leilaoonline.net/lote/detalhe/80706", "TORNO REVOLVER")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500,00</t>
        </is>
      </c>
      <c r="F99" s="4" t="inlineStr">
        <is>
          <t>150.00</t>
        </is>
      </c>
    </row>
    <row collapsed="false" customFormat="false" customHeight="false" hidden="false" ht="12.1" outlineLevel="0" r="100">
      <c r="A100" s="5" t="s">
        <f>=HYPERLINK("https://leilaoonline.net/lote/detalhe/80707", "224")</f>
      </c>
      <c r="B100" s="4" t="s">
        <f>=HYPERLINK("https://leilaoonline.net/lote/detalhe/80707", "LOTE DE PORTA MOLDES E MOLDES PARA ESTAMPARIA PRENSA EXCÊNTRICA PREÇO POR KG")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4,00</t>
        </is>
      </c>
      <c r="F100" s="4" t="inlineStr">
        <is>
          <t>2.50</t>
        </is>
      </c>
    </row>
    <row collapsed="false" customFormat="false" customHeight="false" hidden="false" ht="12.1" outlineLevel="0" r="101">
      <c r="A101" s="5" t="s">
        <f>=HYPERLINK("https://leilaoonline.net/lote/detalhe/80708", "225")</f>
      </c>
      <c r="B101" s="4" t="s">
        <f>=HYPERLINK("https://leilaoonline.net/lote/detalhe/80708", "LOTE COM 12 MANGUEIRAS DE INCÊNDIO COM BICOS")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1.000,00</t>
        </is>
      </c>
      <c r="F101" s="4" t="inlineStr">
        <is>
          <t>150.00</t>
        </is>
      </c>
    </row>
    <row collapsed="false" customFormat="false" customHeight="false" hidden="false" ht="12.1" outlineLevel="0" r="102">
      <c r="A102" s="5" t="s">
        <f>=HYPERLINK("https://leilaoonline.net/lote/detalhe/80709", "228")</f>
      </c>
      <c r="B102" s="4" t="s">
        <f>=HYPERLINK("https://leilaoonline.net/lote/detalhe/80709", "LOTE COM 12 MANGUEIRAS DE INCÊNDIO 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1.000,00</t>
        </is>
      </c>
      <c r="F102" s="4" t="inlineStr">
        <is>
          <t>150.00</t>
        </is>
      </c>
    </row>
    <row collapsed="false" customFormat="false" customHeight="false" hidden="false" ht="12.1" outlineLevel="0" r="103">
      <c r="A103" s="5" t="s">
        <f>=HYPERLINK("https://leilaoonline.net/lote/detalhe/80710", "229")</f>
      </c>
      <c r="B103" s="4" t="s">
        <f>=HYPERLINK("https://leilaoonline.net/lote/detalhe/80710", "LOTE COM 6 CABEÇOTES PARA ROSQUEADEIRA RIDGID")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1.000,00</t>
        </is>
      </c>
      <c r="F103" s="4" t="inlineStr">
        <is>
          <t>150.00</t>
        </is>
      </c>
    </row>
    <row collapsed="false" customFormat="false" customHeight="false" hidden="false" ht="12.1" outlineLevel="0" r="104">
      <c r="A104" s="5" t="s">
        <f>=HYPERLINK("https://leilaoonline.net/lote/detalhe/80711", "230")</f>
      </c>
      <c r="B104" s="4" t="s">
        <f>=HYPERLINK("https://leilaoonline.net/lote/detalhe/80711", "2 MESAS PARA REFEITÓRIO COM 4 LUGARES")</f>
      </c>
      <c r="C104" s="4" t="inlineStr">
        <is>
          <t>Não vendido</t>
        </is>
      </c>
      <c r="D104" s="4" t="inlineStr">
        <is>
          <t>1</t>
        </is>
      </c>
      <c r="E104" s="5" t="inlineStr">
        <is>
          <t>400,00</t>
        </is>
      </c>
      <c r="F104" s="4" t="inlineStr">
        <is>
          <t>100.00</t>
        </is>
      </c>
    </row>
    <row collapsed="false" customFormat="false" customHeight="false" hidden="false" ht="12.1" outlineLevel="0" r="105">
      <c r="A105" s="5" t="s">
        <f>=HYPERLINK("https://leilaoonline.net/lote/detalhe/80712", "231")</f>
      </c>
      <c r="B105" s="4" t="s">
        <f>=HYPERLINK("https://leilaoonline.net/lote/detalhe/80712", "2 MESAS PARA REFEITÓRIO COM 4 LUGARES")</f>
      </c>
      <c r="C105" s="4" t="inlineStr">
        <is>
          <t>Vendido</t>
        </is>
      </c>
      <c r="D105" s="4" t="inlineStr">
        <is>
          <t>1</t>
        </is>
      </c>
      <c r="E105" s="5" t="inlineStr">
        <is>
          <t>400,00</t>
        </is>
      </c>
      <c r="F105" s="4" t="inlineStr">
        <is>
          <t>100.00</t>
        </is>
      </c>
    </row>
    <row collapsed="false" customFormat="false" customHeight="false" hidden="false" ht="12.1" outlineLevel="0" r="106">
      <c r="A106" s="5" t="s">
        <f>=HYPERLINK("https://leilaoonline.net/lote/detalhe/80713", "235")</f>
      </c>
      <c r="B106" s="4" t="s">
        <f>=HYPERLINK("https://leilaoonline.net/lote/detalhe/80713", "LOTE COM 24 LUMINÁRIAS COM E SEM LÂMPADA")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600,00</t>
        </is>
      </c>
      <c r="F106" s="4" t="inlineStr">
        <is>
          <t>100.00</t>
        </is>
      </c>
    </row>
    <row collapsed="false" customFormat="false" customHeight="false" hidden="false" ht="12.1" outlineLevel="0" r="107">
      <c r="A107" s="5" t="s">
        <f>=HYPERLINK("https://leilaoonline.net/lote/detalhe/80714", "236")</f>
      </c>
      <c r="B107" s="4" t="s">
        <f>=HYPERLINK("https://leilaoonline.net/lote/detalhe/80714", "LOTE COM 41 LUMINÁRIAS")</f>
      </c>
      <c r="C107" s="4" t="inlineStr">
        <is>
          <t>Não vendido</t>
        </is>
      </c>
      <c r="D107" s="4" t="inlineStr">
        <is>
          <t>1</t>
        </is>
      </c>
      <c r="E107" s="5" t="inlineStr">
        <is>
          <t>800,00</t>
        </is>
      </c>
      <c r="F107" s="4" t="inlineStr">
        <is>
          <t>100.00</t>
        </is>
      </c>
    </row>
    <row collapsed="false" customFormat="false" customHeight="false" hidden="false" ht="12.1" outlineLevel="0" r="108">
      <c r="A108" s="5" t="s">
        <f>=HYPERLINK("https://leilaoonline.net/lote/detalhe/80715", "237")</f>
      </c>
      <c r="B108" s="4" t="s">
        <f>=HYPERLINK("https://leilaoonline.net/lote/detalhe/80715", "LOTE COM 62 LUMINÁRIAS COM E SEM LÂMPADA")</f>
      </c>
      <c r="C108" s="4" t="inlineStr">
        <is>
          <t>Não vendido</t>
        </is>
      </c>
      <c r="D108" s="4" t="inlineStr">
        <is>
          <t>1</t>
        </is>
      </c>
      <c r="E108" s="5" t="inlineStr">
        <is>
          <t>1.000,00</t>
        </is>
      </c>
      <c r="F108" s="4" t="inlineStr">
        <is>
          <t>150.00</t>
        </is>
      </c>
    </row>
    <row collapsed="false" customFormat="false" customHeight="false" hidden="false" ht="12.1" outlineLevel="0" r="109">
      <c r="A109" s="5" t="s">
        <f>=HYPERLINK("https://leilaoonline.net/lote/detalhe/80716", "238")</f>
      </c>
      <c r="B109" s="4" t="s">
        <f>=HYPERLINK("https://leilaoonline.net/lote/detalhe/80716", "LOTE COM 11 PLACAS DE VIDRO EMOLDURADAS DE APX. 260X120CM, TAMANHOS IGUAIS")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1.000,00</t>
        </is>
      </c>
      <c r="F109" s="4" t="inlineStr">
        <is>
          <t>150.00</t>
        </is>
      </c>
    </row>
    <row collapsed="false" customFormat="false" customHeight="false" hidden="false" ht="12.1" outlineLevel="0" r="110">
      <c r="A110" s="5" t="s">
        <f>=HYPERLINK("https://leilaoonline.net/lote/detalhe/80719", "239")</f>
      </c>
      <c r="B110" s="4" t="s">
        <f>=HYPERLINK("https://leilaoonline.net/lote/detalhe/80719", "LOTE COM 10 PLACAS DE VIDRO EMOLDURADAS DE APX. 260X120CM, TAMANHOS IGUAIS")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1.000,00</t>
        </is>
      </c>
      <c r="F110" s="4" t="inlineStr">
        <is>
          <t>150.00</t>
        </is>
      </c>
    </row>
    <row collapsed="false" customFormat="false" customHeight="false" hidden="false" ht="12.1" outlineLevel="0" r="111">
      <c r="A111" s="5" t="s">
        <f>=HYPERLINK("https://leilaoonline.net/lote/detalhe/80722", "240")</f>
      </c>
      <c r="B111" s="4" t="s">
        <f>=HYPERLINK("https://leilaoonline.net/lote/detalhe/80722", "LOTE COM 7 PLACAS MAIORES (APX. 260X60CM) E 12 MENORES (APX. 260X25CM)")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1.000,00</t>
        </is>
      </c>
      <c r="F111" s="4" t="inlineStr">
        <is>
          <t>150.00</t>
        </is>
      </c>
    </row>
    <row collapsed="false" customFormat="false" customHeight="false" hidden="false" ht="12.1" outlineLevel="0" r="112">
      <c r="A112" s="5" t="s">
        <f>=HYPERLINK("https://leilaoonline.net/lote/detalhe/80723", "241")</f>
      </c>
      <c r="B112" s="4" t="s">
        <f>=HYPERLINK("https://leilaoonline.net/lote/detalhe/80723", "LOTE COM 10 PLACAS DE VIDRO EMOLDURADAS DE APX. 240X80CM, TAMANHOS VARIADOS")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1.000,00</t>
        </is>
      </c>
      <c r="F112" s="4" t="inlineStr">
        <is>
          <t>150.00</t>
        </is>
      </c>
    </row>
    <row collapsed="false" customFormat="false" customHeight="false" hidden="false" ht="12.1" outlineLevel="0" r="113">
      <c r="A113" s="5" t="s">
        <f>=HYPERLINK("https://leilaoonline.net/lote/detalhe/80724", "242")</f>
      </c>
      <c r="B113" s="4" t="s">
        <f>=HYPERLINK("https://leilaoonline.net/lote/detalhe/80724", "LOTE COM 9 PLACAS DE VIDRO EMOLDURADAS DE APX. 260X110CM, TAMANHOS IGUAIS")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1.000,00</t>
        </is>
      </c>
      <c r="F113" s="4" t="inlineStr">
        <is>
          <t>150.00</t>
        </is>
      </c>
    </row>
    <row collapsed="false" customFormat="false" customHeight="false" hidden="false" ht="12.1" outlineLevel="0" r="114">
      <c r="A114" s="5" t="s">
        <f>=HYPERLINK("https://leilaoonline.net/lote/detalhe/80727", "245")</f>
      </c>
      <c r="B114" s="4" t="s">
        <f>=HYPERLINK("https://leilaoonline.net/lote/detalhe/80727", "LOTE COM 4 PLACAS DE VIDRO EMOLDURADAS DE APX. 260X110CM, TAMANHOS IGUAIS")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1.000,00</t>
        </is>
      </c>
      <c r="F114" s="4" t="inlineStr">
        <is>
          <t>150.00</t>
        </is>
      </c>
    </row>
    <row collapsed="false" customFormat="false" customHeight="false" hidden="false" ht="12.1" outlineLevel="0" r="115">
      <c r="A115" s="5" t="s">
        <f>=HYPERLINK("https://leilaoonline.net/lote/detalhe/80728", "246")</f>
      </c>
      <c r="B115" s="4" t="s">
        <f>=HYPERLINK("https://leilaoonline.net/lote/detalhe/80728", "PISO DE EMBORRACHADO MOEDA 50X50CM; APROXIMADAMENTE 400 UNIDADES")</f>
      </c>
      <c r="C115" s="4" t="inlineStr">
        <is>
          <t>Não vendido</t>
        </is>
      </c>
      <c r="D115" s="4" t="inlineStr">
        <is>
          <t>7</t>
        </is>
      </c>
      <c r="E115" s="5" t="inlineStr">
        <is>
          <t>1.900,00</t>
        </is>
      </c>
      <c r="F115" s="4" t="inlineStr">
        <is>
          <t>150.00</t>
        </is>
      </c>
    </row>
    <row collapsed="false" customFormat="false" customHeight="false" hidden="false" ht="12.1" outlineLevel="0" r="116">
      <c r="A116" s="5" t="s">
        <f>=HYPERLINK("https://leilaoonline.net/lote/detalhe/80729", "247")</f>
      </c>
      <c r="B116" s="4" t="s">
        <f>=HYPERLINK("https://leilaoonline.net/lote/detalhe/80729", "EXTRUSORA BALÃO 45MM PARA POLINYLON")</f>
      </c>
      <c r="C116" s="4" t="inlineStr">
        <is>
          <t>Não vendido</t>
        </is>
      </c>
      <c r="D116" s="4" t="inlineStr">
        <is>
          <t>5</t>
        </is>
      </c>
      <c r="E116" s="5" t="inlineStr">
        <is>
          <t>2.000,00</t>
        </is>
      </c>
      <c r="F116" s="4" t="inlineStr">
        <is>
          <t>250.00</t>
        </is>
      </c>
    </row>
    <row collapsed="false" customFormat="false" customHeight="false" hidden="false" ht="12.1" outlineLevel="0" r="117">
      <c r="A117" s="5" t="s">
        <f>=HYPERLINK("https://leilaoonline.net/lote/detalhe/80730", "248")</f>
      </c>
      <c r="B117" s="4" t="s">
        <f>=HYPERLINK("https://leilaoonline.net/lote/detalhe/80730", "LOTE COM 2 MESAS DE ESCRITÓRIO")</f>
      </c>
      <c r="C117" s="4" t="inlineStr">
        <is>
          <t>Não vendido</t>
        </is>
      </c>
      <c r="D117" s="4" t="inlineStr">
        <is>
          <t>0</t>
        </is>
      </c>
      <c r="E117" s="5" t="inlineStr">
        <is>
          <t>100,00</t>
        </is>
      </c>
      <c r="F117" s="4" t="inlineStr">
        <is>
          <t>50.00</t>
        </is>
      </c>
    </row>
    <row collapsed="false" customFormat="false" customHeight="false" hidden="false" ht="12.1" outlineLevel="0" r="118">
      <c r="A118" s="5" t="s">
        <f>=HYPERLINK("https://leilaoonline.net/lote/detalhe/80731", "249")</f>
      </c>
      <c r="B118" s="4" t="s">
        <f>=HYPERLINK("https://leilaoonline.net/lote/detalhe/80731", "LOTE COM 3 MESAS EM "L" ESCRITÓRIO")</f>
      </c>
      <c r="C118" s="4" t="inlineStr">
        <is>
          <t>Não vendido</t>
        </is>
      </c>
      <c r="D118" s="4" t="inlineStr">
        <is>
          <t>0</t>
        </is>
      </c>
      <c r="E118" s="5" t="inlineStr">
        <is>
          <t>100,00</t>
        </is>
      </c>
      <c r="F118" s="4" t="inlineStr">
        <is>
          <t>50.00</t>
        </is>
      </c>
    </row>
    <row collapsed="false" customFormat="false" customHeight="false" hidden="false" ht="12.1" outlineLevel="0" r="119">
      <c r="A119" s="5" t="s">
        <f>=HYPERLINK("https://leilaoonline.net/lote/detalhe/80732", "250")</f>
      </c>
      <c r="B119" s="4" t="s">
        <f>=HYPERLINK("https://leilaoonline.net/lote/detalhe/80732", "MESA DE ESCRITÓRIO")</f>
      </c>
      <c r="C119" s="4" t="inlineStr">
        <is>
          <t>Não vendido</t>
        </is>
      </c>
      <c r="D119" s="4" t="inlineStr">
        <is>
          <t>0</t>
        </is>
      </c>
      <c r="E119" s="5" t="inlineStr">
        <is>
          <t>50,00</t>
        </is>
      </c>
      <c r="F119" s="4" t="inlineStr">
        <is>
          <t>20.00</t>
        </is>
      </c>
    </row>
    <row collapsed="false" customFormat="false" customHeight="false" hidden="false" ht="12.1" outlineLevel="0" r="120">
      <c r="A120" s="5" t="s">
        <f>=HYPERLINK("https://leilaoonline.net/lote/detalhe/80733", "251")</f>
      </c>
      <c r="B120" s="4" t="s">
        <f>=HYPERLINK("https://leilaoonline.net/lote/detalhe/80733", "LOTE COM 6 CARRINHOS FECHADOS COM GAVETA")</f>
      </c>
      <c r="C120" s="4" t="inlineStr">
        <is>
          <t>Não vendido</t>
        </is>
      </c>
      <c r="D120" s="4" t="inlineStr">
        <is>
          <t>3</t>
        </is>
      </c>
      <c r="E120" s="5" t="inlineStr">
        <is>
          <t>1.300,00</t>
        </is>
      </c>
      <c r="F120" s="4" t="inlineStr">
        <is>
          <t>150.00</t>
        </is>
      </c>
    </row>
    <row collapsed="false" customFormat="false" customHeight="false" hidden="false" ht="12.1" outlineLevel="0" r="121">
      <c r="A121" s="5" t="s">
        <f>=HYPERLINK("https://leilaoonline.net/lote/detalhe/80734", "252")</f>
      </c>
      <c r="B121" s="4" t="s">
        <f>=HYPERLINK("https://leilaoonline.net/lote/detalhe/80734", "COMPRESSOR DE AR 30 PÉS SCHULZ WAYNE PISTÃO 7,5HP")</f>
      </c>
      <c r="C121" s="4" t="inlineStr">
        <is>
          <t>Não vendido</t>
        </is>
      </c>
      <c r="D121" s="4" t="inlineStr">
        <is>
          <t>21</t>
        </is>
      </c>
      <c r="E121" s="5" t="inlineStr">
        <is>
          <t>4.000,00</t>
        </is>
      </c>
      <c r="F121" s="4" t="inlineStr">
        <is>
          <t>150.00</t>
        </is>
      </c>
    </row>
    <row collapsed="false" customFormat="false" customHeight="false" hidden="false" ht="12.1" outlineLevel="0" r="122">
      <c r="A122" s="5" t="s">
        <f>=HYPERLINK("https://leilaoonline.net/lote/detalhe/80735", "253")</f>
      </c>
      <c r="B122" s="4" t="s">
        <f>=HYPERLINK("https://leilaoonline.net/lote/detalhe/80735", "PRENSA EXCÊNTRICA 4 TONELADAS HARLO")</f>
      </c>
      <c r="C122" s="4" t="inlineStr">
        <is>
          <t>Não vendido</t>
        </is>
      </c>
      <c r="D122" s="4" t="inlineStr">
        <is>
          <t>8</t>
        </is>
      </c>
      <c r="E122" s="5" t="inlineStr">
        <is>
          <t>2.200,00</t>
        </is>
      </c>
      <c r="F122" s="4" t="inlineStr">
        <is>
          <t>150.00</t>
        </is>
      </c>
    </row>
    <row collapsed="false" customFormat="false" customHeight="false" hidden="false" ht="12.1" outlineLevel="0" r="123">
      <c r="A123" s="5" t="s">
        <f>=HYPERLINK("https://leilaoonline.net/lote/detalhe/80736", "254")</f>
      </c>
      <c r="B123" s="4" t="s">
        <f>=HYPERLINK("https://leilaoonline.net/lote/detalhe/80736", "PRENSA EXCÊNTRICA 8 TONELADAS HARLO")</f>
      </c>
      <c r="C123" s="4" t="inlineStr">
        <is>
          <t>Não vendido</t>
        </is>
      </c>
      <c r="D123" s="4" t="inlineStr">
        <is>
          <t>18</t>
        </is>
      </c>
      <c r="E123" s="5" t="inlineStr">
        <is>
          <t>3.700,00</t>
        </is>
      </c>
      <c r="F123" s="4" t="inlineStr">
        <is>
          <t>150.00</t>
        </is>
      </c>
    </row>
    <row collapsed="false" customFormat="false" customHeight="false" hidden="false" ht="12.1" outlineLevel="0" r="124">
      <c r="A124" s="5" t="s">
        <f>=HYPERLINK("https://leilaoonline.net/lote/detalhe/80737", "255")</f>
      </c>
      <c r="B124" s="4" t="s">
        <f>=HYPERLINK("https://leilaoonline.net/lote/detalhe/80737", "PRENSA BALANCIM MANUAL 10TON")</f>
      </c>
      <c r="C124" s="4" t="inlineStr">
        <is>
          <t>Não vendido</t>
        </is>
      </c>
      <c r="D124" s="4" t="inlineStr">
        <is>
          <t>0</t>
        </is>
      </c>
      <c r="E124" s="5" t="inlineStr">
        <is>
          <t>400,00</t>
        </is>
      </c>
      <c r="F124" s="4" t="inlineStr">
        <is>
          <t>50.00</t>
        </is>
      </c>
    </row>
    <row collapsed="false" customFormat="false" customHeight="false" hidden="false" ht="12.1" outlineLevel="0" r="125">
      <c r="A125" s="5" t="s">
        <f>=HYPERLINK("https://leilaoonline.net/lote/detalhe/80738", "256")</f>
      </c>
      <c r="B125" s="4" t="s">
        <f>=HYPERLINK("https://leilaoonline.net/lote/detalhe/80738", "PRENSA BALANCIM MANUAL 15TON")</f>
      </c>
      <c r="C125" s="4" t="inlineStr">
        <is>
          <t>Não vendido</t>
        </is>
      </c>
      <c r="D125" s="4" t="inlineStr">
        <is>
          <t>0</t>
        </is>
      </c>
      <c r="E125" s="5" t="inlineStr">
        <is>
          <t>700,00</t>
        </is>
      </c>
      <c r="F125" s="4" t="inlineStr">
        <is>
          <t>100.00</t>
        </is>
      </c>
    </row>
    <row collapsed="false" customFormat="false" customHeight="false" hidden="false" ht="12.1" outlineLevel="0" r="126">
      <c r="A126" s="5" t="s">
        <f>=HYPERLINK("https://leilaoonline.net/lote/detalhe/80739", "257")</f>
      </c>
      <c r="B126" s="4" t="s">
        <f>=HYPERLINK("https://leilaoonline.net/lote/detalhe/80739", "PRENSA BALANCIM MANUAL 15TON")</f>
      </c>
      <c r="C126" s="4" t="inlineStr">
        <is>
          <t>Não vendido</t>
        </is>
      </c>
      <c r="D126" s="4" t="inlineStr">
        <is>
          <t>0</t>
        </is>
      </c>
      <c r="E126" s="5" t="inlineStr">
        <is>
          <t>1.000,00</t>
        </is>
      </c>
      <c r="F126" s="4" t="inlineStr">
        <is>
          <t>150.00</t>
        </is>
      </c>
    </row>
    <row collapsed="false" customFormat="false" customHeight="false" hidden="false" ht="12.1" outlineLevel="0" r="127">
      <c r="A127" s="5" t="s">
        <f>=HYPERLINK("https://leilaoonline.net/lote/detalhe/80740", "258")</f>
      </c>
      <c r="B127" s="4" t="s">
        <f>=HYPERLINK("https://leilaoonline.net/lote/detalhe/80740", "PÓRTICO 460CM LARGURA X 390 CM ALTURA X 30CM ALT VIGA")</f>
      </c>
      <c r="C127" s="4" t="inlineStr">
        <is>
          <t>Não vendido</t>
        </is>
      </c>
      <c r="D127" s="4" t="inlineStr">
        <is>
          <t>12</t>
        </is>
      </c>
      <c r="E127" s="5" t="inlineStr">
        <is>
          <t>3.750,00</t>
        </is>
      </c>
      <c r="F127" s="4" t="inlineStr">
        <is>
          <t>250.00</t>
        </is>
      </c>
    </row>
    <row collapsed="false" customFormat="false" customHeight="false" hidden="false" ht="12.1" outlineLevel="0" r="128">
      <c r="A128" s="5" t="s">
        <f>=HYPERLINK("https://leilaoonline.net/lote/detalhe/80741", "259")</f>
      </c>
      <c r="B128" s="4" t="s">
        <f>=HYPERLINK("https://leilaoonline.net/lote/detalhe/80741", "PÓRTICO 420CM LARGURA X 300 CM ALTURA X 20CM ALT VIGA")</f>
      </c>
      <c r="C128" s="4" t="inlineStr">
        <is>
          <t>Não vendido</t>
        </is>
      </c>
      <c r="D128" s="4" t="inlineStr">
        <is>
          <t>15</t>
        </is>
      </c>
      <c r="E128" s="5" t="inlineStr">
        <is>
          <t>3.100,00</t>
        </is>
      </c>
      <c r="F128" s="4" t="inlineStr">
        <is>
          <t>150.00</t>
        </is>
      </c>
    </row>
    <row collapsed="false" customFormat="false" customHeight="false" hidden="false" ht="12.1" outlineLevel="0" r="129">
      <c r="A129" s="5" t="s">
        <f>=HYPERLINK("https://leilaoonline.net/lote/detalhe/80742", "260")</f>
      </c>
      <c r="B129" s="4" t="s">
        <f>=HYPERLINK("https://leilaoonline.net/lote/detalhe/80742", "PÓRTICO 330CM LARGURA X 410 CM ALTURA X 20CM ALT VIGA")</f>
      </c>
      <c r="C129" s="4" t="inlineStr">
        <is>
          <t>Não vendido</t>
        </is>
      </c>
      <c r="D129" s="4" t="inlineStr">
        <is>
          <t>15</t>
        </is>
      </c>
      <c r="E129" s="5" t="inlineStr">
        <is>
          <t>3.100,00</t>
        </is>
      </c>
      <c r="F129" s="4" t="inlineStr">
        <is>
          <t>150.00</t>
        </is>
      </c>
    </row>
    <row collapsed="false" customFormat="false" customHeight="false" hidden="false" ht="12.1" outlineLevel="0" r="130">
      <c r="A130" s="5" t="s">
        <f>=HYPERLINK("https://leilaoonline.net/lote/detalhe/80743", "263")</f>
      </c>
      <c r="B130" s="4" t="s">
        <f>=HYPERLINK("https://leilaoonline.net/lote/detalhe/80743", "GUILHOTINA MECÂNICA PARA CHAPAS 1200X2MM")</f>
      </c>
      <c r="C130" s="4" t="inlineStr">
        <is>
          <t>Não vendido</t>
        </is>
      </c>
      <c r="D130" s="4" t="inlineStr">
        <is>
          <t>26</t>
        </is>
      </c>
      <c r="E130" s="5" t="inlineStr">
        <is>
          <t>7.250,00</t>
        </is>
      </c>
      <c r="F130" s="4" t="inlineStr">
        <is>
          <t>250.00</t>
        </is>
      </c>
    </row>
    <row collapsed="false" customFormat="false" customHeight="false" hidden="false" ht="12.1" outlineLevel="0" r="131">
      <c r="A131" s="5" t="s">
        <f>=HYPERLINK("https://leilaoonline.net/lote/detalhe/79277", "2002")</f>
      </c>
      <c r="B131" s="4" t="s">
        <f>=HYPERLINK("https://leilaoonline.net/lote/detalhe/79277", "CABEÇOTE DE ESPALMADEIRA PVC FACA SOBRE CILINDRO - CÓD. 525 - CL2022")</f>
      </c>
      <c r="C131" s="4" t="inlineStr">
        <is>
          <t>Não vendido</t>
        </is>
      </c>
      <c r="D131" s="4" t="inlineStr">
        <is>
          <t>5</t>
        </is>
      </c>
      <c r="E131" s="5" t="inlineStr">
        <is>
          <t>1.475,00</t>
        </is>
      </c>
      <c r="F131" s="4" t="inlineStr">
        <is>
          <t>150.00</t>
        </is>
      </c>
    </row>
    <row collapsed="false" customFormat="false" customHeight="false" hidden="false" ht="12.1" outlineLevel="0" r="132">
      <c r="A132" s="5" t="s">
        <f>=HYPERLINK("https://leilaoonline.net/lote/detalhe/79278", "2003")</f>
      </c>
      <c r="B132" s="4" t="s">
        <f>=HYPERLINK("https://leilaoonline.net/lote/detalhe/79278", "CALANDRA ESPALMADEIRA LAMINADO DE PVC - CÓD. 528 - CL2022")</f>
      </c>
      <c r="C132" s="4" t="inlineStr">
        <is>
          <t>Não vendido</t>
        </is>
      </c>
      <c r="D132" s="4" t="inlineStr">
        <is>
          <t>5</t>
        </is>
      </c>
      <c r="E132" s="5" t="inlineStr">
        <is>
          <t>1.475,00</t>
        </is>
      </c>
      <c r="F132" s="4" t="inlineStr">
        <is>
          <t>150.00</t>
        </is>
      </c>
    </row>
    <row collapsed="false" customFormat="false" customHeight="false" hidden="false" ht="12.1" outlineLevel="0" r="133">
      <c r="A133" s="5" t="s">
        <f>=HYPERLINK("https://leilaoonline.net/lote/detalhe/79279", "2004")</f>
      </c>
      <c r="B133" s="4" t="s">
        <f>=HYPERLINK("https://leilaoonline.net/lote/detalhe/79279", "EXTRUSORA DE PLÁSTICO EGAN JOHN BROWN 150MM - CÓD. 725 - CL2022")</f>
      </c>
      <c r="C133" s="4" t="inlineStr">
        <is>
          <t>Não vendido</t>
        </is>
      </c>
      <c r="D133" s="4" t="inlineStr">
        <is>
          <t>3</t>
        </is>
      </c>
      <c r="E133" s="5" t="inlineStr">
        <is>
          <t>135.000,00</t>
        </is>
      </c>
      <c r="F133" s="4" t="inlineStr">
        <is>
          <t>2500.00</t>
        </is>
      </c>
    </row>
    <row collapsed="false" customFormat="false" customHeight="false" hidden="false" ht="12.1" outlineLevel="0" r="134">
      <c r="A134" s="5" t="s">
        <f>=HYPERLINK("https://leilaoonline.net/lote/detalhe/79282", "2005")</f>
      </c>
      <c r="B134" s="4" t="s">
        <f>=HYPERLINK("https://leilaoonline.net/lote/detalhe/79282", "EXTRUSORA DE PLÁSTICO EGAN JOHN BROWN 90MM - CÓD. 726 - CL2022")</f>
      </c>
      <c r="C134" s="4" t="inlineStr">
        <is>
          <t>Não vendido</t>
        </is>
      </c>
      <c r="D134" s="4" t="inlineStr">
        <is>
          <t>0</t>
        </is>
      </c>
      <c r="E134" s="5" t="inlineStr">
        <is>
          <t>70.000,00</t>
        </is>
      </c>
      <c r="F134" s="4" t="inlineStr">
        <is>
          <t>2500.00</t>
        </is>
      </c>
    </row>
    <row collapsed="false" customFormat="false" customHeight="false" hidden="false" ht="12.1" outlineLevel="0" r="135">
      <c r="A135" s="5" t="s">
        <f>=HYPERLINK("https://leilaoonline.net/lote/detalhe/79283", "2006")</f>
      </c>
      <c r="B135" s="4" t="s">
        <f>=HYPERLINK("https://leilaoonline.net/lote/detalhe/79283", "EXTRUSORA DE PLÁSTICO EGAN JOHN BROWN 90MM - CÓD. 727 - CL2022")</f>
      </c>
      <c r="C135" s="4" t="inlineStr">
        <is>
          <t>Não vendido</t>
        </is>
      </c>
      <c r="D135" s="4" t="inlineStr">
        <is>
          <t>0</t>
        </is>
      </c>
      <c r="E135" s="5" t="inlineStr">
        <is>
          <t>70.000,00</t>
        </is>
      </c>
      <c r="F135" s="4" t="inlineStr">
        <is>
          <t>2500.00</t>
        </is>
      </c>
    </row>
    <row collapsed="false" customFormat="false" customHeight="false" hidden="false" ht="12.1" outlineLevel="0" r="136">
      <c r="A136" s="5" t="s">
        <f>=HYPERLINK("https://leilaoonline.net/lote/detalhe/79284", "2007")</f>
      </c>
      <c r="B136" s="4" t="s">
        <f>=HYPERLINK("https://leilaoonline.net/lote/detalhe/79284", "CABEÇOTE FLAT DIE LAMINADO 3000MM - CL2022")</f>
      </c>
      <c r="C136" s="4" t="inlineStr">
        <is>
          <t>Não vendido</t>
        </is>
      </c>
      <c r="D136" s="4" t="inlineStr">
        <is>
          <t>0</t>
        </is>
      </c>
      <c r="E136" s="5" t="inlineStr">
        <is>
          <t>17.500,00</t>
        </is>
      </c>
      <c r="F136" s="4" t="inlineStr">
        <is>
          <t>150.00</t>
        </is>
      </c>
    </row>
    <row collapsed="false" customFormat="false" customHeight="false" hidden="false" ht="12.1" outlineLevel="0" r="137">
      <c r="A137" s="5" t="s">
        <f>=HYPERLINK("https://leilaoonline.net/lote/detalhe/79285", "2008")</f>
      </c>
      <c r="B137" s="4" t="s">
        <f>=HYPERLINK("https://leilaoonline.net/lote/detalhe/79285", "CALANDRA DE PLÁSTICO PARA LAMINADOS 3000MM - CL2022")</f>
      </c>
      <c r="C137" s="4" t="inlineStr">
        <is>
          <t>Não vendido</t>
        </is>
      </c>
      <c r="D137" s="4" t="inlineStr">
        <is>
          <t>0</t>
        </is>
      </c>
      <c r="E137" s="5" t="inlineStr">
        <is>
          <t>17.500,00</t>
        </is>
      </c>
      <c r="F137" s="4" t="inlineStr">
        <is>
          <t>150.00</t>
        </is>
      </c>
    </row>
    <row collapsed="false" customFormat="false" customHeight="false" hidden="false" ht="12.1" outlineLevel="0" r="138">
      <c r="A138" s="5" t="s">
        <f>=HYPERLINK("https://leilaoonline.net/lote/detalhe/79286", "2009")</f>
      </c>
      <c r="B138" s="4" t="s">
        <f>=HYPERLINK("https://leilaoonline.net/lote/detalhe/79286", "BOBINADOR ORBITAL PARA LAMINADOS 3000MM - CL2022")</f>
      </c>
      <c r="C138" s="4" t="inlineStr">
        <is>
          <t>Não vendido</t>
        </is>
      </c>
      <c r="D138" s="4" t="inlineStr">
        <is>
          <t>0</t>
        </is>
      </c>
      <c r="E138" s="5" t="inlineStr">
        <is>
          <t>12.500,00</t>
        </is>
      </c>
      <c r="F138" s="4" t="inlineStr">
        <is>
          <t>150.00</t>
        </is>
      </c>
    </row>
    <row collapsed="false" customFormat="false" customHeight="false" hidden="false" ht="12.1" outlineLevel="0" r="139">
      <c r="A139" s="5" t="s">
        <f>=HYPERLINK("https://leilaoonline.net/lote/detalhe/79287", "2010")</f>
      </c>
      <c r="B139" s="4" t="s">
        <f>=HYPERLINK("https://leilaoonline.net/lote/detalhe/79287", "MISTURADOR E PRÉ AQUECEDOR PARA EXTRUSORA PLÁSTICO - CÓD. 732 - CL2022")</f>
      </c>
      <c r="C139" s="4" t="inlineStr">
        <is>
          <t>Não vendido</t>
        </is>
      </c>
      <c r="D139" s="4" t="inlineStr">
        <is>
          <t>0</t>
        </is>
      </c>
      <c r="E139" s="5" t="inlineStr">
        <is>
          <t>2.125,00</t>
        </is>
      </c>
      <c r="F139" s="4" t="inlineStr">
        <is>
          <t>150.00</t>
        </is>
      </c>
    </row>
    <row collapsed="false" customFormat="false" customHeight="false" hidden="false" ht="12.1" outlineLevel="0" r="140">
      <c r="A140" s="5" t="s">
        <f>=HYPERLINK("https://leilaoonline.net/lote/detalhe/79289", "2014")</f>
      </c>
      <c r="B140" s="4" t="s">
        <f>=HYPERLINK("https://leilaoonline.net/lote/detalhe/79289", "AGLUTINADOR DE PLÁSTICO 75HP - CÓD. 560 - CL2022")</f>
      </c>
      <c r="C140" s="4" t="inlineStr">
        <is>
          <t>Não vendido</t>
        </is>
      </c>
      <c r="D140" s="4" t="inlineStr">
        <is>
          <t>0</t>
        </is>
      </c>
      <c r="E140" s="5" t="inlineStr">
        <is>
          <t>2.125,00</t>
        </is>
      </c>
      <c r="F140" s="4" t="inlineStr">
        <is>
          <t>150.00</t>
        </is>
      </c>
    </row>
    <row collapsed="false" customFormat="false" customHeight="false" hidden="false" ht="12.1" outlineLevel="0" r="141">
      <c r="A141" s="5" t="s">
        <f>=HYPERLINK("https://leilaoonline.net/lote/detalhe/79290", "2017")</f>
      </c>
      <c r="B141" s="4" t="s">
        <f>=HYPERLINK("https://leilaoonline.net/lote/detalhe/79290", "EXTRUSORA PARA LAMINADOS FLAT DIE CALANDRA E PUXADOR - CÓD. 721 - CL2022")</f>
      </c>
      <c r="C141" s="4" t="inlineStr">
        <is>
          <t>Não vendido</t>
        </is>
      </c>
      <c r="D141" s="4" t="inlineStr">
        <is>
          <t>0</t>
        </is>
      </c>
      <c r="E141" s="5" t="inlineStr">
        <is>
          <t>7.500,00</t>
        </is>
      </c>
      <c r="F141" s="4" t="inlineStr">
        <is>
          <t>150.00</t>
        </is>
      </c>
    </row>
    <row collapsed="false" customFormat="false" customHeight="false" hidden="false" ht="12.1" outlineLevel="0" r="142">
      <c r="A142" s="5" t="s">
        <f>=HYPERLINK("https://leilaoonline.net/lote/detalhe/79291", "2018")</f>
      </c>
      <c r="B142" s="4" t="s">
        <f>=HYPERLINK("https://leilaoonline.net/lote/detalhe/79291", "MISTURADOR TIPO V EM AÇO INOX 600 LITROS - CÓD. 572 - CL2022")</f>
      </c>
      <c r="C142" s="4" t="inlineStr">
        <is>
          <t>Não vendido</t>
        </is>
      </c>
      <c r="D142" s="4" t="inlineStr">
        <is>
          <t>0</t>
        </is>
      </c>
      <c r="E142" s="5" t="inlineStr">
        <is>
          <t>2.800,00</t>
        </is>
      </c>
      <c r="F142" s="4" t="inlineStr">
        <is>
          <t>150.00</t>
        </is>
      </c>
    </row>
    <row collapsed="false" customFormat="false" customHeight="false" hidden="false" ht="12.1" outlineLevel="0" r="143">
      <c r="A143" s="5" t="s">
        <f>=HYPERLINK("https://leilaoonline.net/lote/detalhe/79292", "2019")</f>
      </c>
      <c r="B143" s="4" t="s">
        <f>=HYPERLINK("https://leilaoonline.net/lote/detalhe/79292", "REATOR BATEDOR AÇO INOX 1/2 CANA 1000 LITROS - Cód. 569 - CL2022")</f>
      </c>
      <c r="C143" s="4" t="inlineStr">
        <is>
          <t>Não vendido</t>
        </is>
      </c>
      <c r="D143" s="4" t="inlineStr">
        <is>
          <t>0</t>
        </is>
      </c>
      <c r="E143" s="5" t="inlineStr">
        <is>
          <t>4.375,00</t>
        </is>
      </c>
      <c r="F143" s="4" t="inlineStr">
        <is>
          <t>150.00</t>
        </is>
      </c>
    </row>
    <row collapsed="false" customFormat="false" customHeight="false" hidden="false" ht="12.1" outlineLevel="0" r="144">
      <c r="A144" s="5" t="s">
        <f>=HYPERLINK("https://leilaoonline.net/lote/detalhe/79293", "2020")</f>
      </c>
      <c r="B144" s="4" t="s">
        <f>=HYPERLINK("https://leilaoonline.net/lote/detalhe/79293", "REATOR BATEDOR AÇO INOX 2000 LITROS - CÓD. 573 - CL2022")</f>
      </c>
      <c r="C144" s="4" t="inlineStr">
        <is>
          <t>Não vendido</t>
        </is>
      </c>
      <c r="D144" s="4" t="inlineStr">
        <is>
          <t>0</t>
        </is>
      </c>
      <c r="E144" s="5" t="inlineStr">
        <is>
          <t>4.375,00</t>
        </is>
      </c>
      <c r="F144" s="4" t="inlineStr">
        <is>
          <t>150.00</t>
        </is>
      </c>
    </row>
    <row collapsed="false" customFormat="false" customHeight="false" hidden="false" ht="12.1" outlineLevel="0" r="145">
      <c r="A145" s="5" t="s">
        <f>=HYPERLINK("https://leilaoonline.net/lote/detalhe/79294", "2021")</f>
      </c>
      <c r="B145" s="4" t="s">
        <f>=HYPERLINK("https://leilaoonline.net/lote/detalhe/79294", "REATOR AÇO INOX 5000 LITROS MISTURADOR ENCAMISADO - CL2022")</f>
      </c>
      <c r="C145" s="4" t="inlineStr">
        <is>
          <t>Não vendido</t>
        </is>
      </c>
      <c r="D145" s="4" t="inlineStr">
        <is>
          <t>0</t>
        </is>
      </c>
      <c r="E145" s="5" t="inlineStr">
        <is>
          <t>10.500,00</t>
        </is>
      </c>
      <c r="F145" s="4" t="inlineStr">
        <is>
          <t>150.00</t>
        </is>
      </c>
    </row>
    <row collapsed="false" customFormat="false" customHeight="false" hidden="false" ht="12.1" outlineLevel="0" r="146">
      <c r="A146" s="5" t="s">
        <f>=HYPERLINK("https://leilaoonline.net/lote/detalhe/79295", "2024")</f>
      </c>
      <c r="B146" s="4" t="s">
        <f>=HYPERLINK("https://leilaoonline.net/lote/detalhe/79295", "BOMBA HELICOIDAL DOSADORA NIETSCH NM045SY01L07V 2002 - CL2022")</f>
      </c>
      <c r="C146" s="4" t="inlineStr">
        <is>
          <t>Não vendido</t>
        </is>
      </c>
      <c r="D146" s="4" t="inlineStr">
        <is>
          <t>3</t>
        </is>
      </c>
      <c r="E146" s="5" t="inlineStr">
        <is>
          <t>1.425,00</t>
        </is>
      </c>
      <c r="F146" s="4" t="inlineStr">
        <is>
          <t>150.00</t>
        </is>
      </c>
    </row>
    <row collapsed="false" customFormat="false" customHeight="false" hidden="false" ht="12.1" outlineLevel="0" r="147">
      <c r="A147" s="5" t="s">
        <f>=HYPERLINK("https://leilaoonline.net/lote/detalhe/79296", "2029")</f>
      </c>
      <c r="B147" s="4" t="s">
        <f>=HYPERLINK("https://leilaoonline.net/lote/detalhe/79296", "ELETROFORJA FORNO DE AQUECIMENTO FORJARIA 35KVA - CÓD. 737 - CL2022")</f>
      </c>
      <c r="C147" s="4" t="inlineStr">
        <is>
          <t>Não vendido</t>
        </is>
      </c>
      <c r="D147" s="4" t="inlineStr">
        <is>
          <t>6</t>
        </is>
      </c>
      <c r="E147" s="5" t="inlineStr">
        <is>
          <t>2.350,00</t>
        </is>
      </c>
      <c r="F147" s="4" t="inlineStr">
        <is>
          <t>150.00</t>
        </is>
      </c>
    </row>
    <row collapsed="false" customFormat="false" customHeight="false" hidden="false" ht="12.1" outlineLevel="0" r="148">
      <c r="A148" s="5" t="s">
        <f>=HYPERLINK("https://leilaoonline.net/lote/detalhe/79297", "2030")</f>
      </c>
      <c r="B148" s="4" t="s">
        <f>=HYPERLINK("https://leilaoonline.net/lote/detalhe/79297", "ELETROFORJA FORNO DE AQUECIMENTO FORJARIA 100KVA - CÓD. 738 - CL2022")</f>
      </c>
      <c r="C148" s="4" t="inlineStr">
        <is>
          <t>Vendido</t>
        </is>
      </c>
      <c r="D148" s="4" t="inlineStr">
        <is>
          <t>7</t>
        </is>
      </c>
      <c r="E148" s="5" t="inlineStr">
        <is>
          <t>3.025,00</t>
        </is>
      </c>
      <c r="F148" s="4" t="inlineStr">
        <is>
          <t>150.00</t>
        </is>
      </c>
    </row>
    <row collapsed="false" customFormat="false" customHeight="false" hidden="false" ht="12.1" outlineLevel="0" r="149">
      <c r="A149" s="5" t="s">
        <f>=HYPERLINK("https://leilaoonline.net/lote/detalhe/79298", "2032")</f>
      </c>
      <c r="B149" s="4" t="s">
        <f>=HYPERLINK("https://leilaoonline.net/lote/detalhe/79298", "PRENSA DE FRICÇÃO FORJARIA GUTMANN 40 TONELADAS - CÓD. 746 - CL2022")</f>
      </c>
      <c r="C149" s="4" t="inlineStr">
        <is>
          <t>Não vendido</t>
        </is>
      </c>
      <c r="D149" s="4" t="inlineStr">
        <is>
          <t>28</t>
        </is>
      </c>
      <c r="E149" s="5" t="inlineStr">
        <is>
          <t>5.325,00</t>
        </is>
      </c>
      <c r="F149" s="4" t="inlineStr">
        <is>
          <t>150.00</t>
        </is>
      </c>
    </row>
    <row collapsed="false" customFormat="false" customHeight="false" hidden="false" ht="12.1" outlineLevel="0" r="150">
      <c r="A150" s="5" t="s">
        <f>=HYPERLINK("https://leilaoonline.net/lote/detalhe/79299", "2033")</f>
      </c>
      <c r="B150" s="4" t="s">
        <f>=HYPERLINK("https://leilaoonline.net/lote/detalhe/79299", "PRENSA DE FRICÇÃO FORJARIA GUTMANN 80 TONELADAS - CÓD. 747 - CL2022")</f>
      </c>
      <c r="C150" s="4" t="inlineStr">
        <is>
          <t>Não vendido</t>
        </is>
      </c>
      <c r="D150" s="4" t="inlineStr">
        <is>
          <t>19</t>
        </is>
      </c>
      <c r="E150" s="5" t="inlineStr">
        <is>
          <t>4.825,00</t>
        </is>
      </c>
      <c r="F150" s="4" t="inlineStr">
        <is>
          <t>150.00</t>
        </is>
      </c>
    </row>
    <row collapsed="false" customFormat="false" customHeight="false" hidden="false" ht="12.1" outlineLevel="0" r="151">
      <c r="A151" s="5" t="s">
        <f>=HYPERLINK("https://leilaoonline.net/lote/detalhe/79301", "2034")</f>
      </c>
      <c r="B151" s="4" t="s">
        <f>=HYPERLINK("https://leilaoonline.net/lote/detalhe/79301", "PRENSA DE FRICÇÃO FORJARIA WELKO ARIETE 2000 220 TON - CÓD. 749 - CL2022")</f>
      </c>
      <c r="C151" s="4" t="inlineStr">
        <is>
          <t>Não vendido</t>
        </is>
      </c>
      <c r="D151" s="4" t="inlineStr">
        <is>
          <t>9</t>
        </is>
      </c>
      <c r="E151" s="5" t="inlineStr">
        <is>
          <t>6.700,00</t>
        </is>
      </c>
      <c r="F151" s="4" t="inlineStr">
        <is>
          <t>150.00</t>
        </is>
      </c>
    </row>
    <row collapsed="false" customFormat="false" customHeight="false" hidden="false" ht="12.1" outlineLevel="0" r="152">
      <c r="A152" s="5" t="s">
        <f>=HYPERLINK("https://leilaoonline.net/lote/detalhe/79300", "3002")</f>
      </c>
      <c r="B152" s="4" t="s">
        <f>=HYPERLINK("https://leilaoonline.net/lote/detalhe/79300", " 2 CILINDROS DE MERGULHO EM AÇO INÓX")</f>
      </c>
      <c r="C152" s="4" t="inlineStr">
        <is>
          <t>Vendido</t>
        </is>
      </c>
      <c r="D152" s="4" t="inlineStr">
        <is>
          <t>5</t>
        </is>
      </c>
      <c r="E152" s="5" t="inlineStr">
        <is>
          <t>975,00</t>
        </is>
      </c>
      <c r="F152" s="4" t="inlineStr">
        <is>
          <t>150.00</t>
        </is>
      </c>
    </row>
    <row collapsed="false" customFormat="false" customHeight="false" hidden="false" ht="12.1" outlineLevel="0" r="153">
      <c r="A153" s="5" t="s">
        <f>=HYPERLINK("https://leilaoonline.net/lote/detalhe/79302", "3015")</f>
      </c>
      <c r="B153" s="4" t="s">
        <f>=HYPERLINK("https://leilaoonline.net/lote/detalhe/79302", " TORNO MECÂNICO 2350 X 500 MM - CÓD. 597  ")</f>
      </c>
      <c r="C153" s="4" t="inlineStr">
        <is>
          <t>Não vendido</t>
        </is>
      </c>
      <c r="D153" s="4" t="inlineStr">
        <is>
          <t>0</t>
        </is>
      </c>
      <c r="E153" s="5" t="inlineStr">
        <is>
          <t>1.125,00</t>
        </is>
      </c>
      <c r="F153" s="4" t="inlineStr">
        <is>
          <t>150.00</t>
        </is>
      </c>
    </row>
    <row collapsed="false" customFormat="false" customHeight="false" hidden="false" ht="12.1" outlineLevel="0" r="154">
      <c r="A154" s="5" t="s">
        <f>=HYPERLINK("https://leilaoonline.net/lote/detalhe/79303", "3023")</f>
      </c>
      <c r="B154" s="4" t="s">
        <f>=HYPERLINK("https://leilaoonline.net/lote/detalhe/79303", " REATOR AÇO INOX 750 LITROS MISTURADOR ENCAMISADO - CÓD. 576")</f>
      </c>
      <c r="C154" s="4" t="inlineStr">
        <is>
          <t>Não vendido</t>
        </is>
      </c>
      <c r="D154" s="4" t="inlineStr">
        <is>
          <t>0</t>
        </is>
      </c>
      <c r="E154" s="5" t="inlineStr">
        <is>
          <t>4.500,00</t>
        </is>
      </c>
      <c r="F154" s="4" t="inlineStr">
        <is>
          <t>150.00</t>
        </is>
      </c>
    </row>
    <row collapsed="false" customFormat="false" customHeight="false" hidden="false" ht="12.1" outlineLevel="0" r="155">
      <c r="A155" s="5" t="s">
        <f>=HYPERLINK("https://leilaoonline.net/lote/detalhe/79304", "3025")</f>
      </c>
      <c r="B155" s="4" t="s">
        <f>=HYPERLINK("https://leilaoonline.net/lote/detalhe/79304", " TROCADOR DE CALOR DE INOX COMPRIMENTO 1950MM DIÂMETRO 330MM - CÓD. 118")</f>
      </c>
      <c r="C155" s="4" t="inlineStr">
        <is>
          <t>Vendido</t>
        </is>
      </c>
      <c r="D155" s="4" t="inlineStr">
        <is>
          <t>10</t>
        </is>
      </c>
      <c r="E155" s="5" t="inlineStr">
        <is>
          <t>2.475,00</t>
        </is>
      </c>
      <c r="F155" s="4" t="inlineStr">
        <is>
          <t>150.00</t>
        </is>
      </c>
    </row>
    <row collapsed="false" customFormat="false" customHeight="false" hidden="false" ht="12.1" outlineLevel="0" r="156">
      <c r="A156" s="5" t="s">
        <f>=HYPERLINK("https://leilaoonline.net/lote/detalhe/79305", "3028")</f>
      </c>
      <c r="B156" s="4" t="s">
        <f>=HYPERLINK("https://leilaoonline.net/lote/detalhe/79305", " MISTURADOR COM MOTOR 40CV - CÓD. 189")</f>
      </c>
      <c r="C156" s="4" t="inlineStr">
        <is>
          <t>Não vendido</t>
        </is>
      </c>
      <c r="D156" s="4" t="inlineStr">
        <is>
          <t>8</t>
        </is>
      </c>
      <c r="E156" s="5" t="inlineStr">
        <is>
          <t>2.425,00</t>
        </is>
      </c>
      <c r="F156" s="4" t="inlineStr">
        <is>
          <t>150.00</t>
        </is>
      </c>
    </row>
    <row collapsed="false" customFormat="false" customHeight="false" hidden="false" ht="12.1" outlineLevel="0" r="157">
      <c r="A157" s="5" t="s">
        <f>=HYPERLINK("https://leilaoonline.net/lote/detalhe/79306", "3030")</f>
      </c>
      <c r="B157" s="4" t="s">
        <f>=HYPERLINK("https://leilaoonline.net/lote/detalhe/79306", " MASSEIRA INDUSTRIAL MISTURADOR - CÓD. 696")</f>
      </c>
      <c r="C157" s="4" t="inlineStr">
        <is>
          <t>Não vendido</t>
        </is>
      </c>
      <c r="D157" s="4" t="inlineStr">
        <is>
          <t>0</t>
        </is>
      </c>
      <c r="E157" s="5" t="inlineStr">
        <is>
          <t>1.250,00</t>
        </is>
      </c>
      <c r="F157" s="4" t="inlineStr">
        <is>
          <t>150.00</t>
        </is>
      </c>
    </row>
    <row collapsed="false" customFormat="false" customHeight="false" hidden="false" ht="12.1" outlineLevel="0" r="158">
      <c r="A158" s="5" t="s">
        <f>=HYPERLINK("https://leilaoonline.net/lote/detalhe/79307", "3037")</f>
      </c>
      <c r="B158" s="4" t="s">
        <f>=HYPERLINK("https://leilaoonline.net/lote/detalhe/79307", " LAMINADOR BONFANTI CERAMICA TIJOLO VERMELHO BAIANO - CÓD.347")</f>
      </c>
      <c r="C158" s="4" t="inlineStr">
        <is>
          <t>Não vendido</t>
        </is>
      </c>
      <c r="D158" s="4" t="inlineStr">
        <is>
          <t>0</t>
        </is>
      </c>
      <c r="E158" s="5" t="inlineStr">
        <is>
          <t>8.750,00</t>
        </is>
      </c>
      <c r="F158" s="4" t="inlineStr">
        <is>
          <t>150.00</t>
        </is>
      </c>
    </row>
    <row collapsed="false" customFormat="false" customHeight="false" hidden="false" ht="12.1" outlineLevel="0" r="159">
      <c r="A159" s="5" t="s">
        <f>=HYPERLINK("https://leilaoonline.net/lote/detalhe/79309", "3041")</f>
      </c>
      <c r="B159" s="4" t="s">
        <f>=HYPERLINK("https://leilaoonline.net/lote/detalhe/79309", " GELADEIRA REFRISAT 30000 KCAL ")</f>
      </c>
      <c r="C159" s="4" t="inlineStr">
        <is>
          <t>Não vendido</t>
        </is>
      </c>
      <c r="D159" s="4" t="inlineStr">
        <is>
          <t>1</t>
        </is>
      </c>
      <c r="E159" s="5" t="inlineStr">
        <is>
          <t>3.125,00</t>
        </is>
      </c>
      <c r="F159" s="4" t="inlineStr">
        <is>
          <t>150.00</t>
        </is>
      </c>
    </row>
    <row collapsed="false" customFormat="false" customHeight="false" hidden="false" ht="12.1" outlineLevel="0" r="160">
      <c r="A160" s="5" t="s">
        <f>=HYPERLINK("https://leilaoonline.net/lote/detalhe/79310", "3047")</f>
      </c>
      <c r="B160" s="4" t="s">
        <f>=HYPERLINK("https://leilaoonline.net/lote/detalhe/79310", " TERMOREGULADOR VULCANIC ANO 1994 - CÓD. 440")</f>
      </c>
      <c r="C160" s="4" t="inlineStr">
        <is>
          <t>Não vendido</t>
        </is>
      </c>
      <c r="D160" s="4" t="inlineStr">
        <is>
          <t>0</t>
        </is>
      </c>
      <c r="E160" s="5" t="inlineStr">
        <is>
          <t>250,00</t>
        </is>
      </c>
      <c r="F160" s="4" t="inlineStr">
        <is>
          <t>150.00</t>
        </is>
      </c>
    </row>
    <row collapsed="false" customFormat="false" customHeight="false" hidden="false" ht="12.1" outlineLevel="0" r="161">
      <c r="A161" s="5" t="s">
        <f>=HYPERLINK("https://leilaoonline.net/lote/detalhe/79311", "3060")</f>
      </c>
      <c r="B161" s="4" t="s">
        <f>=HYPERLINK("https://leilaoonline.net/lote/detalhe/79311", " MOINHO MARTELO TIGRE - CÓD. 535")</f>
      </c>
      <c r="C161" s="4" t="inlineStr">
        <is>
          <t>Não vendido</t>
        </is>
      </c>
      <c r="D161" s="4" t="inlineStr">
        <is>
          <t>18</t>
        </is>
      </c>
      <c r="E161" s="5" t="inlineStr">
        <is>
          <t>3.950,00</t>
        </is>
      </c>
      <c r="F161" s="4" t="inlineStr">
        <is>
          <t>150.00</t>
        </is>
      </c>
    </row>
    <row collapsed="false" customFormat="false" customHeight="false" hidden="false" ht="12.1" outlineLevel="0" r="162">
      <c r="A162" s="5" t="s">
        <f>=HYPERLINK("https://leilaoonline.net/lote/detalhe/79312", "3064")</f>
      </c>
      <c r="B162" s="4" t="s">
        <f>=HYPERLINK("https://leilaoonline.net/lote/detalhe/79312", " MÁQUINA EMENDAR TECIDO SINTETICO E COURINO DOHLE - CÓD. 686")</f>
      </c>
      <c r="C162" s="4" t="inlineStr">
        <is>
          <t>Não vendido</t>
        </is>
      </c>
      <c r="D162" s="4" t="inlineStr">
        <is>
          <t>0</t>
        </is>
      </c>
      <c r="E162" s="5" t="inlineStr">
        <is>
          <t>1.500,00</t>
        </is>
      </c>
      <c r="F162" s="4" t="inlineStr">
        <is>
          <t>150.00</t>
        </is>
      </c>
    </row>
    <row collapsed="false" customFormat="false" customHeight="false" hidden="false" ht="12.1" outlineLevel="0" r="163">
      <c r="A163" s="5" t="s">
        <f>=HYPERLINK("https://leilaoonline.net/lote/detalhe/79313", "3065")</f>
      </c>
      <c r="B163" s="4" t="s">
        <f>=HYPERLINK("https://leilaoonline.net/lote/detalhe/79313", " CILINDRO MISTURADOR BORRACHA BONITO 700 X 300 MM - CÓD. 555")</f>
      </c>
      <c r="C163" s="4" t="inlineStr">
        <is>
          <t>Não vendido</t>
        </is>
      </c>
      <c r="D163" s="4" t="inlineStr">
        <is>
          <t>2</t>
        </is>
      </c>
      <c r="E163" s="5" t="inlineStr">
        <is>
          <t>6.550,00</t>
        </is>
      </c>
      <c r="F163" s="4" t="inlineStr">
        <is>
          <t>150.00</t>
        </is>
      </c>
    </row>
    <row collapsed="false" customFormat="false" customHeight="false" hidden="false" ht="12.1" outlineLevel="0" r="164">
      <c r="A164" s="5" t="s">
        <f>=HYPERLINK("https://leilaoonline.net/lote/detalhe/79314", "3066")</f>
      </c>
      <c r="B164" s="4" t="s">
        <f>=HYPERLINK("https://leilaoonline.net/lote/detalhe/79314", " EXTRUSORA BORRACHA BUZULUK - CÓD. 557")</f>
      </c>
      <c r="C164" s="4" t="inlineStr">
        <is>
          <t>Não vendido</t>
        </is>
      </c>
      <c r="D164" s="4" t="inlineStr">
        <is>
          <t>0</t>
        </is>
      </c>
      <c r="E164" s="5" t="inlineStr">
        <is>
          <t>4.000,00</t>
        </is>
      </c>
      <c r="F164" s="4" t="inlineStr">
        <is>
          <t>150.00</t>
        </is>
      </c>
    </row>
    <row collapsed="false" customFormat="false" customHeight="false" hidden="false" ht="12.1" outlineLevel="0" r="165">
      <c r="A165" s="5" t="s">
        <f>=HYPERLINK("https://leilaoonline.net/lote/detalhe/79316", "3071")</f>
      </c>
      <c r="B165" s="4" t="s">
        <f>=HYPERLINK("https://leilaoonline.net/lote/detalhe/79316", " VIRADOR TAMBOREADOR EM AÇO INÓX 100 LITROS - CÓD. 574")</f>
      </c>
      <c r="C165" s="4" t="inlineStr">
        <is>
          <t>Não vendido</t>
        </is>
      </c>
      <c r="D165" s="4" t="inlineStr">
        <is>
          <t>0</t>
        </is>
      </c>
      <c r="E165" s="5" t="inlineStr">
        <is>
          <t>1.000,00</t>
        </is>
      </c>
      <c r="F165" s="4" t="inlineStr">
        <is>
          <t>150.00</t>
        </is>
      </c>
    </row>
    <row collapsed="false" customFormat="false" customHeight="false" hidden="false" ht="12.1" outlineLevel="0" r="166">
      <c r="A166" s="5" t="s">
        <f>=HYPERLINK("https://leilaoonline.net/lote/detalhe/79315", "3073")</f>
      </c>
      <c r="B166" s="4" t="s">
        <f>=HYPERLINK("https://leilaoonline.net/lote/detalhe/79315", " REATOR DE AÇO CARBONO 250 LITROS - CÓD. 579")</f>
      </c>
      <c r="C166" s="4" t="inlineStr">
        <is>
          <t>Não vendido</t>
        </is>
      </c>
      <c r="D166" s="4" t="inlineStr">
        <is>
          <t>0</t>
        </is>
      </c>
      <c r="E166" s="5" t="inlineStr">
        <is>
          <t>625,00</t>
        </is>
      </c>
      <c r="F166" s="4" t="inlineStr">
        <is>
          <t>150.00</t>
        </is>
      </c>
    </row>
    <row collapsed="false" customFormat="false" customHeight="false" hidden="false" ht="12.1" outlineLevel="0" r="167">
      <c r="A167" s="5" t="s">
        <f>=HYPERLINK("https://leilaoonline.net/lote/detalhe/79318", "3085")</f>
      </c>
      <c r="B167" s="4" t="s">
        <f>=HYPERLINK("https://leilaoonline.net/lote/detalhe/79318", " TRANSPALETEIRA MANUAL - CÓD. 712")</f>
      </c>
      <c r="C167" s="4" t="inlineStr">
        <is>
          <t>Vendido</t>
        </is>
      </c>
      <c r="D167" s="4" t="inlineStr">
        <is>
          <t>2</t>
        </is>
      </c>
      <c r="E167" s="5" t="inlineStr">
        <is>
          <t>1.925,00</t>
        </is>
      </c>
      <c r="F167" s="4" t="inlineStr">
        <is>
          <t>150.00</t>
        </is>
      </c>
    </row>
    <row collapsed="false" customFormat="false" customHeight="false" hidden="false" ht="12.1" outlineLevel="0" r="168">
      <c r="A168" s="5" t="s">
        <f>=HYPERLINK("https://leilaoonline.net/lote/detalhe/79320", "3086")</f>
      </c>
      <c r="B168" s="4" t="s">
        <f>=HYPERLINK("https://leilaoonline.net/lote/detalhe/79320", "TALHA CLIMBER 8 TONELADAS - CÓD. 716")</f>
      </c>
      <c r="C168" s="4" t="inlineStr">
        <is>
          <t>Não vendido</t>
        </is>
      </c>
      <c r="D168" s="4" t="inlineStr">
        <is>
          <t>3</t>
        </is>
      </c>
      <c r="E168" s="5" t="inlineStr">
        <is>
          <t>6.550,00</t>
        </is>
      </c>
      <c r="F168" s="4" t="inlineStr">
        <is>
          <t>150.00</t>
        </is>
      </c>
    </row>
    <row collapsed="false" customFormat="false" customHeight="false" hidden="false" ht="12.1" outlineLevel="0" r="169">
      <c r="A169" s="5" t="s">
        <f>=HYPERLINK("https://leilaoonline.net/lote/detalhe/79319", "3088")</f>
      </c>
      <c r="B169" s="4" t="s">
        <f>=HYPERLINK("https://leilaoonline.net/lote/detalhe/79319", " GUILHOTINA GRÁFICA FUNTIMOD - CÓD. 99")</f>
      </c>
      <c r="C169" s="4" t="inlineStr">
        <is>
          <t>Não vendido</t>
        </is>
      </c>
      <c r="D169" s="4" t="inlineStr">
        <is>
          <t>0</t>
        </is>
      </c>
      <c r="E169" s="5" t="inlineStr">
        <is>
          <t>500,00</t>
        </is>
      </c>
      <c r="F169" s="4" t="inlineStr">
        <is>
          <t>150.00</t>
        </is>
      </c>
    </row>
    <row collapsed="false" customFormat="false" customHeight="false" hidden="false" ht="12.1" outlineLevel="0" r="170">
      <c r="A170" s="5" t="s">
        <f>=HYPERLINK("https://leilaoonline.net/lote/detalhe/79321", "3091")</f>
      </c>
      <c r="B170" s="4" t="s">
        <f>=HYPERLINK("https://leilaoonline.net/lote/detalhe/79321", " UNIDADE HIDRÁULICA 15HP - CÓD. 690")</f>
      </c>
      <c r="C170" s="4" t="inlineStr">
        <is>
          <t>Vendido</t>
        </is>
      </c>
      <c r="D170" s="4" t="inlineStr">
        <is>
          <t>15</t>
        </is>
      </c>
      <c r="E170" s="5" t="inlineStr">
        <is>
          <t>2.850,00</t>
        </is>
      </c>
      <c r="F170" s="4" t="inlineStr">
        <is>
          <t>150.00</t>
        </is>
      </c>
    </row>
    <row collapsed="false" customFormat="false" customHeight="false" hidden="false" ht="12.1" outlineLevel="0" r="171">
      <c r="A171" s="5" t="s">
        <f>=HYPERLINK("https://leilaoonline.net/lote/detalhe/79322", "3092")</f>
      </c>
      <c r="B171" s="4" t="s">
        <f>=HYPERLINK("https://leilaoonline.net/lote/detalhe/79322", " MÁQUINA DE DESCASCAR CABO - CÓD. 311")</f>
      </c>
      <c r="C171" s="4" t="inlineStr">
        <is>
          <t>Não vendido</t>
        </is>
      </c>
      <c r="D171" s="4" t="inlineStr">
        <is>
          <t>29</t>
        </is>
      </c>
      <c r="E171" s="5" t="inlineStr">
        <is>
          <t>6.500,00</t>
        </is>
      </c>
      <c r="F171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2026-09-24T05:52:30.00Z</dcterms:created>
  <dc:creator>Tellks Tecnologia</dc:creator>
  <cp:revision>0</cp:revision>
</cp:coreProperties>
</file>