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6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MOTORES * SERRAS * PRENSAS * TORNOS * FURADEIRAS * MÁQ. INDUSTRIAIS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24/02/2021 10:00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Guilherme O Rossi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=HYPERLINK("https://leilaoonline.net/lote/detalhe/73779", "002")</f>
      </c>
      <c r="B11" s="4" t="s">
        <f>=HYPERLINK("https://leilaoonline.net/lote/detalhe/73779", " MISTURADOR EM AÇO CARBONO CAP. 11000 L, C/ MOTOR WEG DE 40 CV")</f>
      </c>
      <c r="C11" s="4" t="inlineStr">
        <is>
          <t>Vendido</t>
        </is>
      </c>
      <c r="D11" s="4" t="inlineStr">
        <is>
          <t>2</t>
        </is>
      </c>
      <c r="E11" s="5" t="inlineStr">
        <is>
          <t>10.000,00</t>
        </is>
      </c>
      <c r="F11" s="4" t="inlineStr">
        <is>
          <t>200.00</t>
        </is>
      </c>
    </row>
    <row collapsed="false" customFormat="false" customHeight="false" hidden="false" ht="12.1" outlineLevel="0" r="12">
      <c r="A12" s="5" t="s">
        <f>=HYPERLINK("https://leilaoonline.net/lote/detalhe/73783", "003")</f>
      </c>
      <c r="B12" s="4" t="s">
        <f>=HYPERLINK("https://leilaoonline.net/lote/detalhe/73783", " IMPRESSORA HP DESIGNJET 8000 S")</f>
      </c>
      <c r="C12" s="4" t="inlineStr">
        <is>
          <t>Não vendido</t>
        </is>
      </c>
      <c r="D12" s="4" t="inlineStr">
        <is>
          <t>0</t>
        </is>
      </c>
      <c r="E12" s="5" t="inlineStr">
        <is>
          <t>6.200,00</t>
        </is>
      </c>
      <c r="F12" s="4" t="inlineStr">
        <is>
          <t>200.00</t>
        </is>
      </c>
    </row>
    <row collapsed="false" customFormat="false" customHeight="false" hidden="false" ht="12.1" outlineLevel="0" r="13">
      <c r="A13" s="5" t="s">
        <f>=HYPERLINK("https://leilaoonline.net/lote/detalhe/73792", "004")</f>
      </c>
      <c r="B13" s="4" t="s">
        <f>=HYPERLINK("https://leilaoonline.net/lote/detalhe/73792", " MOTORREDUTOR FLENDER C/ MOTOR SIEMENS DE 40 CV")</f>
      </c>
      <c r="C13" s="4" t="inlineStr">
        <is>
          <t>Não vendido</t>
        </is>
      </c>
      <c r="D13" s="4" t="inlineStr">
        <is>
          <t>0</t>
        </is>
      </c>
      <c r="E13" s="5" t="inlineStr">
        <is>
          <t>9.500,00</t>
        </is>
      </c>
      <c r="F13" s="4" t="inlineStr">
        <is>
          <t>200.00</t>
        </is>
      </c>
    </row>
    <row collapsed="false" customFormat="false" customHeight="false" hidden="false" ht="12.1" outlineLevel="0" r="14">
      <c r="A14" s="5" t="s">
        <f>=HYPERLINK("https://leilaoonline.net/lote/detalhe/73788", "005")</f>
      </c>
      <c r="B14" s="4" t="s">
        <f>=HYPERLINK("https://leilaoonline.net/lote/detalhe/73788", " MISTURADOR EM AÇO INOX, PESO: 700 KG")</f>
      </c>
      <c r="C14" s="4" t="inlineStr">
        <is>
          <t>Não vendido</t>
        </is>
      </c>
      <c r="D14" s="4" t="inlineStr">
        <is>
          <t>0</t>
        </is>
      </c>
      <c r="E14" s="5" t="inlineStr">
        <is>
          <t>13.000,00</t>
        </is>
      </c>
      <c r="F14" s="4" t="inlineStr">
        <is>
          <t>250.00</t>
        </is>
      </c>
    </row>
    <row collapsed="false" customFormat="false" customHeight="false" hidden="false" ht="12.1" outlineLevel="0" r="15">
      <c r="A15" s="5" t="s">
        <f>=HYPERLINK("https://leilaoonline.net/lote/detalhe/73810", "006")</f>
      </c>
      <c r="B15" s="4" t="s">
        <f>=HYPERLINK("https://leilaoonline.net/lote/detalhe/73810", " COMPRESSOR DE AR WAYNE, S/ MOTOR")</f>
      </c>
      <c r="C15" s="4" t="inlineStr">
        <is>
          <t>Não vendido</t>
        </is>
      </c>
      <c r="D15" s="4" t="inlineStr">
        <is>
          <t>0</t>
        </is>
      </c>
      <c r="E15" s="5" t="inlineStr">
        <is>
          <t>2.600,00</t>
        </is>
      </c>
      <c r="F15" s="4" t="inlineStr">
        <is>
          <t>200.00</t>
        </is>
      </c>
    </row>
    <row collapsed="false" customFormat="false" customHeight="false" hidden="false" ht="12.1" outlineLevel="0" r="16">
      <c r="A16" s="5" t="s">
        <f>=HYPERLINK("https://leilaoonline.net/lote/detalhe/73790", "007")</f>
      </c>
      <c r="B16" s="4" t="s">
        <f>=HYPERLINK("https://leilaoonline.net/lote/detalhe/73790", " TORNO ROMI CENTUR 35 IV")</f>
      </c>
      <c r="C16" s="4" t="inlineStr">
        <is>
          <t>Não vendido</t>
        </is>
      </c>
      <c r="D16" s="4" t="inlineStr">
        <is>
          <t>0</t>
        </is>
      </c>
      <c r="E16" s="5" t="inlineStr">
        <is>
          <t>16.000,00</t>
        </is>
      </c>
      <c r="F16" s="4" t="inlineStr">
        <is>
          <t>250.00</t>
        </is>
      </c>
    </row>
    <row collapsed="false" customFormat="false" customHeight="false" hidden="false" ht="12.1" outlineLevel="0" r="17">
      <c r="A17" s="5" t="s">
        <f>=HYPERLINK("https://leilaoonline.net/lote/detalhe/73786", "009")</f>
      </c>
      <c r="B17" s="4" t="s">
        <f>=HYPERLINK("https://leilaoonline.net/lote/detalhe/73786", " 3 TROCADORES DE CALOR ALFA LAVAL")</f>
      </c>
      <c r="C17" s="4" t="inlineStr">
        <is>
          <t>Não vendido</t>
        </is>
      </c>
      <c r="D17" s="4" t="inlineStr">
        <is>
          <t>0</t>
        </is>
      </c>
      <c r="E17" s="5" t="inlineStr">
        <is>
          <t>9.000,00</t>
        </is>
      </c>
      <c r="F17" s="4" t="inlineStr">
        <is>
          <t>250.00</t>
        </is>
      </c>
    </row>
    <row collapsed="false" customFormat="false" customHeight="false" hidden="false" ht="12.1" outlineLevel="0" r="18">
      <c r="A18" s="5" t="s">
        <f>=HYPERLINK("https://leilaoonline.net/lote/detalhe/73795", "010")</f>
      </c>
      <c r="B18" s="4" t="s">
        <f>=HYPERLINK("https://leilaoonline.net/lote/detalhe/73795", " GELADEIRA EM AÇO INOX")</f>
      </c>
      <c r="C18" s="4" t="inlineStr">
        <is>
          <t>Não vendido</t>
        </is>
      </c>
      <c r="D18" s="4" t="inlineStr">
        <is>
          <t>0</t>
        </is>
      </c>
      <c r="E18" s="5" t="inlineStr">
        <is>
          <t>2.000,00</t>
        </is>
      </c>
      <c r="F18" s="4" t="inlineStr">
        <is>
          <t>200.00</t>
        </is>
      </c>
    </row>
    <row collapsed="false" customFormat="false" customHeight="false" hidden="false" ht="12.1" outlineLevel="0" r="19">
      <c r="A19" s="5" t="s">
        <f>=HYPERLINK("https://leilaoonline.net/lote/detalhe/73778", "011")</f>
      </c>
      <c r="B19" s="4" t="s">
        <f>=HYPERLINK("https://leilaoonline.net/lote/detalhe/73778", " SECADOR DE AR, PRESSÃO DE DESCARGA: 16 BAR, ANO: 2000")</f>
      </c>
      <c r="C19" s="4" t="inlineStr">
        <is>
          <t>Não vendido</t>
        </is>
      </c>
      <c r="D19" s="4" t="inlineStr">
        <is>
          <t>0</t>
        </is>
      </c>
      <c r="E19" s="5" t="inlineStr">
        <is>
          <t>3.500,00</t>
        </is>
      </c>
      <c r="F19" s="4" t="inlineStr">
        <is>
          <t>200.00</t>
        </is>
      </c>
    </row>
    <row collapsed="false" customFormat="false" customHeight="false" hidden="false" ht="12.1" outlineLevel="0" r="20">
      <c r="A20" s="5" t="s">
        <f>=HYPERLINK("https://leilaoonline.net/lote/detalhe/73809", "012")</f>
      </c>
      <c r="B20" s="4" t="s">
        <f>=HYPERLINK("https://leilaoonline.net/lote/detalhe/73809", " FURADEIRA DE COLUNA YADOYA, C/ MOTOR DE 1 CV")</f>
      </c>
      <c r="C20" s="4" t="inlineStr">
        <is>
          <t>Não vendido</t>
        </is>
      </c>
      <c r="D20" s="4" t="inlineStr">
        <is>
          <t>0</t>
        </is>
      </c>
      <c r="E20" s="5" t="inlineStr">
        <is>
          <t>1.700,00</t>
        </is>
      </c>
      <c r="F20" s="4" t="inlineStr">
        <is>
          <t>200.00</t>
        </is>
      </c>
    </row>
    <row collapsed="false" customFormat="false" customHeight="false" hidden="false" ht="12.1" outlineLevel="0" r="21">
      <c r="A21" s="5" t="s">
        <f>=HYPERLINK("https://leilaoonline.net/lote/detalhe/73799", "013")</f>
      </c>
      <c r="B21" s="4" t="s">
        <f>=HYPERLINK("https://leilaoonline.net/lote/detalhe/73799", " UNIDADE HIDRÁULICA REXROTH, C/ MOTOR WEG DE 7,5 CV E 1100 RPM")</f>
      </c>
      <c r="C21" s="4" t="inlineStr">
        <is>
          <t>Não vendido</t>
        </is>
      </c>
      <c r="D21" s="4" t="inlineStr">
        <is>
          <t>0</t>
        </is>
      </c>
      <c r="E21" s="5" t="inlineStr">
        <is>
          <t>5.500,00</t>
        </is>
      </c>
      <c r="F21" s="4" t="inlineStr">
        <is>
          <t>200.00</t>
        </is>
      </c>
    </row>
    <row collapsed="false" customFormat="false" customHeight="false" hidden="false" ht="12.1" outlineLevel="0" r="22">
      <c r="A22" s="5" t="s">
        <f>=HYPERLINK("https://leilaoonline.net/lote/detalhe/73801", "014")</f>
      </c>
      <c r="B22" s="4" t="s">
        <f>=HYPERLINK("https://leilaoonline.net/lote/detalhe/73801", " 4 MOTOBOMBAS KSB, C/ MOTOR WEG DE 10 CV")</f>
      </c>
      <c r="C22" s="4" t="inlineStr">
        <is>
          <t>Não vendido</t>
        </is>
      </c>
      <c r="D22" s="4" t="inlineStr">
        <is>
          <t>0</t>
        </is>
      </c>
      <c r="E22" s="5" t="inlineStr">
        <is>
          <t>6.500,00</t>
        </is>
      </c>
      <c r="F22" s="4" t="inlineStr">
        <is>
          <t>200.00</t>
        </is>
      </c>
    </row>
    <row collapsed="false" customFormat="false" customHeight="false" hidden="false" ht="12.1" outlineLevel="0" r="23">
      <c r="A23" s="5" t="s">
        <f>=HYPERLINK("https://leilaoonline.net/lote/detalhe/73804", "015")</f>
      </c>
      <c r="B23" s="4" t="s">
        <f>=HYPERLINK("https://leilaoonline.net/lote/detalhe/73804", " 2 MOTOBOMBAS KSB, C/ MOTOR WEG DE 25 CV")</f>
      </c>
      <c r="C23" s="4" t="inlineStr">
        <is>
          <t>Não vendido</t>
        </is>
      </c>
      <c r="D23" s="4" t="inlineStr">
        <is>
          <t>0</t>
        </is>
      </c>
      <c r="E23" s="5" t="inlineStr">
        <is>
          <t>7.500,00</t>
        </is>
      </c>
      <c r="F23" s="4" t="inlineStr">
        <is>
          <t>250.00</t>
        </is>
      </c>
    </row>
    <row collapsed="false" customFormat="false" customHeight="false" hidden="false" ht="12.1" outlineLevel="0" r="24">
      <c r="A24" s="5" t="s">
        <f>=HYPERLINK("https://leilaoonline.net/lote/detalhe/73772", "016")</f>
      </c>
      <c r="B24" s="4" t="s">
        <f>=HYPERLINK("https://leilaoonline.net/lote/detalhe/73772", " 2 MOTOBOMBAS CENTRÍFUGAS KSB, C/ MOTOR WEG DE 7,5 CV E 1740 RPM")</f>
      </c>
      <c r="C24" s="4" t="inlineStr">
        <is>
          <t>Não vendido</t>
        </is>
      </c>
      <c r="D24" s="4" t="inlineStr">
        <is>
          <t>0</t>
        </is>
      </c>
      <c r="E24" s="5" t="inlineStr">
        <is>
          <t>2.200,00</t>
        </is>
      </c>
      <c r="F24" s="4" t="inlineStr">
        <is>
          <t>200.00</t>
        </is>
      </c>
    </row>
    <row collapsed="false" customFormat="false" customHeight="false" hidden="false" ht="12.1" outlineLevel="0" r="25">
      <c r="A25" s="5" t="s">
        <f>=HYPERLINK("https://leilaoonline.net/lote/detalhe/73802", "017")</f>
      </c>
      <c r="B25" s="4" t="s">
        <f>=HYPERLINK("https://leilaoonline.net/lote/detalhe/73802", " 3 MOTORREDUTORES SEW, SENDO 2 C/ FREIO, REL. 1:165,28")</f>
      </c>
      <c r="C25" s="4" t="inlineStr">
        <is>
          <t>Não vendido</t>
        </is>
      </c>
      <c r="D25" s="4" t="inlineStr">
        <is>
          <t>0</t>
        </is>
      </c>
      <c r="E25" s="5" t="inlineStr">
        <is>
          <t>9.500,00</t>
        </is>
      </c>
      <c r="F25" s="4" t="inlineStr">
        <is>
          <t>250.00</t>
        </is>
      </c>
    </row>
    <row collapsed="false" customFormat="false" customHeight="false" hidden="false" ht="12.1" outlineLevel="0" r="26">
      <c r="A26" s="5" t="s">
        <f>=HYPERLINK("https://leilaoonline.net/lote/detalhe/73771", "018")</f>
      </c>
      <c r="B26" s="4" t="s">
        <f>=HYPERLINK("https://leilaoonline.net/lote/detalhe/73771", " 2 MOTOBOMBAS IMBIL, C/ MOTOR DE 15 CV E 1750 RPM")</f>
      </c>
      <c r="C26" s="4" t="inlineStr">
        <is>
          <t>Não vendido</t>
        </is>
      </c>
      <c r="D26" s="4" t="inlineStr">
        <is>
          <t>0</t>
        </is>
      </c>
      <c r="E26" s="5" t="inlineStr">
        <is>
          <t>4.000,00</t>
        </is>
      </c>
      <c r="F26" s="4" t="inlineStr">
        <is>
          <t>200.00</t>
        </is>
      </c>
    </row>
    <row collapsed="false" customFormat="false" customHeight="false" hidden="false" ht="12.1" outlineLevel="0" r="27">
      <c r="A27" s="5" t="s">
        <f>=HYPERLINK("https://leilaoonline.net/lote/detalhe/73798", "019")</f>
      </c>
      <c r="B27" s="4" t="s">
        <f>=HYPERLINK("https://leilaoonline.net/lote/detalhe/73798", " 3 MOTORREDUTORES C/ MOTORES DE 3, 3 E 2 CV E 1710 RPM")</f>
      </c>
      <c r="C27" s="4" t="inlineStr">
        <is>
          <t>Não vendido</t>
        </is>
      </c>
      <c r="D27" s="4" t="inlineStr">
        <is>
          <t>0</t>
        </is>
      </c>
      <c r="E27" s="5" t="inlineStr">
        <is>
          <t>4.000,00</t>
        </is>
      </c>
      <c r="F27" s="4" t="inlineStr">
        <is>
          <t>200.00</t>
        </is>
      </c>
    </row>
    <row collapsed="false" customFormat="false" customHeight="false" hidden="false" ht="12.1" outlineLevel="0" r="28">
      <c r="A28" s="5" t="s">
        <f>=HYPERLINK("https://leilaoonline.net/lote/detalhe/73773", "020")</f>
      </c>
      <c r="B28" s="4" t="s">
        <f>=HYPERLINK("https://leilaoonline.net/lote/detalhe/73773", " 3 MOTOBOMBAS KSB C/ MOTOR DE 5, 5 E 15 CV")</f>
      </c>
      <c r="C28" s="4" t="inlineStr">
        <is>
          <t>Não vendido</t>
        </is>
      </c>
      <c r="D28" s="4" t="inlineStr">
        <is>
          <t>0</t>
        </is>
      </c>
      <c r="E28" s="5" t="inlineStr">
        <is>
          <t>4.000,00</t>
        </is>
      </c>
      <c r="F28" s="4" t="inlineStr">
        <is>
          <t>200.00</t>
        </is>
      </c>
    </row>
    <row collapsed="false" customFormat="false" customHeight="false" hidden="false" ht="12.1" outlineLevel="0" r="29">
      <c r="A29" s="5" t="s">
        <f>=HYPERLINK("https://leilaoonline.net/lote/detalhe/73787", "021")</f>
      </c>
      <c r="B29" s="4" t="s">
        <f>=HYPERLINK("https://leilaoonline.net/lote/detalhe/73787", " 2 MOTOBOMBAS KSB, C/ MOTOR WEG DE 15 CV E 1750/3510 RPM")</f>
      </c>
      <c r="C29" s="4" t="inlineStr">
        <is>
          <t>Não vendido</t>
        </is>
      </c>
      <c r="D29" s="4" t="inlineStr">
        <is>
          <t>0</t>
        </is>
      </c>
      <c r="E29" s="5" t="inlineStr">
        <is>
          <t>4.000,00</t>
        </is>
      </c>
      <c r="F29" s="4" t="inlineStr">
        <is>
          <t>200.00</t>
        </is>
      </c>
    </row>
    <row collapsed="false" customFormat="false" customHeight="false" hidden="false" ht="12.1" outlineLevel="0" r="30">
      <c r="A30" s="5" t="s">
        <f>=HYPERLINK("https://leilaoonline.net/lote/detalhe/73776", "022")</f>
      </c>
      <c r="B30" s="4" t="s">
        <f>=HYPERLINK("https://leilaoonline.net/lote/detalhe/73776", " 2 MOTOBOMBAS IMBIL, C/ MOTOR DE 25 CV E 3530 RPM")</f>
      </c>
      <c r="C30" s="4" t="inlineStr">
        <is>
          <t>Não vendido</t>
        </is>
      </c>
      <c r="D30" s="4" t="inlineStr">
        <is>
          <t>0</t>
        </is>
      </c>
      <c r="E30" s="5" t="inlineStr">
        <is>
          <t>7.500,00</t>
        </is>
      </c>
      <c r="F30" s="4" t="inlineStr">
        <is>
          <t>250.00</t>
        </is>
      </c>
    </row>
    <row collapsed="false" customFormat="false" customHeight="false" hidden="false" ht="12.1" outlineLevel="0" r="31">
      <c r="A31" s="5" t="s">
        <f>=HYPERLINK("https://leilaoonline.net/lote/detalhe/73797", "024")</f>
      </c>
      <c r="B31" s="4" t="s">
        <f>=HYPERLINK("https://leilaoonline.net/lote/detalhe/73797", " UNIDADE HIDRÁULICA, C/ MOTOR DE 10 CV E 1140 RPM")</f>
      </c>
      <c r="C31" s="4" t="inlineStr">
        <is>
          <t>Não vendido</t>
        </is>
      </c>
      <c r="D31" s="4" t="inlineStr">
        <is>
          <t>0</t>
        </is>
      </c>
      <c r="E31" s="5" t="inlineStr">
        <is>
          <t>4.500,00</t>
        </is>
      </c>
      <c r="F31" s="4" t="inlineStr">
        <is>
          <t>200.00</t>
        </is>
      </c>
    </row>
    <row collapsed="false" customFormat="false" customHeight="false" hidden="false" ht="12.1" outlineLevel="0" r="32">
      <c r="A32" s="5" t="s">
        <f>=HYPERLINK("https://leilaoonline.net/lote/detalhe/73782", "025")</f>
      </c>
      <c r="B32" s="4" t="s">
        <f>=HYPERLINK("https://leilaoonline.net/lote/detalhe/73782", " LAVADORA DE PISO EC H20")</f>
      </c>
      <c r="C32" s="4" t="inlineStr">
        <is>
          <t>Não vendido</t>
        </is>
      </c>
      <c r="D32" s="4" t="inlineStr">
        <is>
          <t>0</t>
        </is>
      </c>
      <c r="E32" s="5" t="inlineStr">
        <is>
          <t>1.500,00</t>
        </is>
      </c>
      <c r="F32" s="4" t="inlineStr">
        <is>
          <t>200.00</t>
        </is>
      </c>
    </row>
    <row collapsed="false" customFormat="false" customHeight="false" hidden="false" ht="12.1" outlineLevel="0" r="33">
      <c r="A33" s="5" t="s">
        <f>=HYPERLINK("https://leilaoonline.net/lote/detalhe/73774", "026")</f>
      </c>
      <c r="B33" s="4" t="s">
        <f>=HYPERLINK("https://leilaoonline.net/lote/detalhe/73774", " VENTOINHA, C/ MOTOR VOGES DE 40 CV E 3560 RPM")</f>
      </c>
      <c r="C33" s="4" t="inlineStr">
        <is>
          <t>Não vendido</t>
        </is>
      </c>
      <c r="D33" s="4" t="inlineStr">
        <is>
          <t>0</t>
        </is>
      </c>
      <c r="E33" s="5" t="inlineStr">
        <is>
          <t>6.500,00</t>
        </is>
      </c>
      <c r="F33" s="4" t="inlineStr">
        <is>
          <t>250.00</t>
        </is>
      </c>
    </row>
    <row collapsed="false" customFormat="false" customHeight="false" hidden="false" ht="12.1" outlineLevel="0" r="34">
      <c r="A34" s="5" t="s">
        <f>=HYPERLINK("https://leilaoonline.net/lote/detalhe/73807", "028")</f>
      </c>
      <c r="B34" s="4" t="s">
        <f>=HYPERLINK("https://leilaoonline.net/lote/detalhe/73807", " MOTOR GENERAL ELECTRIC DE 200 CV E 1775 RPM")</f>
      </c>
      <c r="C34" s="4" t="inlineStr">
        <is>
          <t>Não vendido</t>
        </is>
      </c>
      <c r="D34" s="4" t="inlineStr">
        <is>
          <t>0</t>
        </is>
      </c>
      <c r="E34" s="5" t="inlineStr">
        <is>
          <t>9.000,00</t>
        </is>
      </c>
      <c r="F34" s="4" t="inlineStr">
        <is>
          <t>250.00</t>
        </is>
      </c>
    </row>
    <row collapsed="false" customFormat="false" customHeight="false" hidden="false" ht="12.1" outlineLevel="0" r="35">
      <c r="A35" s="5" t="s">
        <f>=HYPERLINK("https://leilaoonline.net/lote/detalhe/73791", "029")</f>
      </c>
      <c r="B35" s="4" t="s">
        <f>=HYPERLINK("https://leilaoonline.net/lote/detalhe/73791", " MOTOR GENERAL ELECTRIC DE 200 CV E 1775 RPM")</f>
      </c>
      <c r="C35" s="4" t="inlineStr">
        <is>
          <t>Não vendido</t>
        </is>
      </c>
      <c r="D35" s="4" t="inlineStr">
        <is>
          <t>0</t>
        </is>
      </c>
      <c r="E35" s="5" t="inlineStr">
        <is>
          <t>9.000,00</t>
        </is>
      </c>
      <c r="F35" s="4" t="inlineStr">
        <is>
          <t>250.00</t>
        </is>
      </c>
    </row>
    <row collapsed="false" customFormat="false" customHeight="false" hidden="false" ht="12.1" outlineLevel="0" r="36">
      <c r="A36" s="5" t="s">
        <f>=HYPERLINK("https://leilaoonline.net/lote/detalhe/73805", "030")</f>
      </c>
      <c r="B36" s="4" t="s">
        <f>=HYPERLINK("https://leilaoonline.net/lote/detalhe/73805", " BOMBA POSITIVA DE 5 HP")</f>
      </c>
      <c r="C36" s="4" t="inlineStr">
        <is>
          <t>Não vendido</t>
        </is>
      </c>
      <c r="D36" s="4" t="inlineStr">
        <is>
          <t>0</t>
        </is>
      </c>
      <c r="E36" s="5" t="inlineStr">
        <is>
          <t>3.500,00</t>
        </is>
      </c>
      <c r="F36" s="4" t="inlineStr">
        <is>
          <t>200.00</t>
        </is>
      </c>
    </row>
    <row collapsed="false" customFormat="false" customHeight="false" hidden="false" ht="12.1" outlineLevel="0" r="37">
      <c r="A37" s="5" t="s">
        <f>=HYPERLINK("https://leilaoonline.net/lote/detalhe/73793", "031")</f>
      </c>
      <c r="B37" s="4" t="s">
        <f>=HYPERLINK("https://leilaoonline.net/lote/detalhe/73793", " ELEVADOR DE CARGA, CAP. 1000 KG, ALTURA APROX.: 4 M")</f>
      </c>
      <c r="C37" s="4" t="inlineStr">
        <is>
          <t>Não vendido</t>
        </is>
      </c>
      <c r="D37" s="4" t="inlineStr">
        <is>
          <t>0</t>
        </is>
      </c>
      <c r="E37" s="5" t="inlineStr">
        <is>
          <t>5.000,00</t>
        </is>
      </c>
      <c r="F37" s="4" t="inlineStr">
        <is>
          <t>200.00</t>
        </is>
      </c>
    </row>
    <row collapsed="false" customFormat="false" customHeight="false" hidden="false" ht="12.1" outlineLevel="0" r="38">
      <c r="A38" s="5" t="s">
        <f>=HYPERLINK("https://leilaoonline.net/lote/detalhe/73785", "032")</f>
      </c>
      <c r="B38" s="4" t="s">
        <f>=HYPERLINK("https://leilaoonline.net/lote/detalhe/73785", " POLITRIZ DUPLA REBEL, ANO: 1988, C/ 2 MOTORES WEG DE 7,5 CV")</f>
      </c>
      <c r="C38" s="4" t="inlineStr">
        <is>
          <t>Não vendido</t>
        </is>
      </c>
      <c r="D38" s="4" t="inlineStr">
        <is>
          <t>0</t>
        </is>
      </c>
      <c r="E38" s="5" t="inlineStr">
        <is>
          <t>4.000,00</t>
        </is>
      </c>
      <c r="F38" s="4" t="inlineStr">
        <is>
          <t>200.00</t>
        </is>
      </c>
    </row>
    <row collapsed="false" customFormat="false" customHeight="false" hidden="false" ht="12.1" outlineLevel="0" r="39">
      <c r="A39" s="5" t="s">
        <f>=HYPERLINK("https://leilaoonline.net/lote/detalhe/73806", "033")</f>
      </c>
      <c r="B39" s="4" t="s">
        <f>=HYPERLINK("https://leilaoonline.net/lote/detalhe/73806", " 2 BOMBAS KSB E 2 BOMBAS ALBRIZZI")</f>
      </c>
      <c r="C39" s="4" t="inlineStr">
        <is>
          <t>Não vendido</t>
        </is>
      </c>
      <c r="D39" s="4" t="inlineStr">
        <is>
          <t>0</t>
        </is>
      </c>
      <c r="E39" s="5" t="inlineStr">
        <is>
          <t>6.500,00</t>
        </is>
      </c>
      <c r="F39" s="4" t="inlineStr">
        <is>
          <t>200.00</t>
        </is>
      </c>
    </row>
    <row collapsed="false" customFormat="false" customHeight="false" hidden="false" ht="12.1" outlineLevel="0" r="40">
      <c r="A40" s="5" t="s">
        <f>=HYPERLINK("https://leilaoonline.net/lote/detalhe/73780", "034")</f>
      </c>
      <c r="B40" s="4" t="s">
        <f>=HYPERLINK("https://leilaoonline.net/lote/detalhe/73780", " PISOS, MÁRMORES, SOLIERAS, AZULEJOS DIVERSOS")</f>
      </c>
      <c r="C40" s="4" t="inlineStr">
        <is>
          <t>Não vendido</t>
        </is>
      </c>
      <c r="D40" s="4" t="inlineStr">
        <is>
          <t>0</t>
        </is>
      </c>
      <c r="E40" s="5" t="inlineStr">
        <is>
          <t>7.500,00</t>
        </is>
      </c>
      <c r="F40" s="4" t="inlineStr">
        <is>
          <t>250.00</t>
        </is>
      </c>
    </row>
    <row collapsed="false" customFormat="false" customHeight="false" hidden="false" ht="12.1" outlineLevel="0" r="41">
      <c r="A41" s="5" t="s">
        <f>=HYPERLINK("https://leilaoonline.net/lote/detalhe/73808", "035")</f>
      </c>
      <c r="B41" s="4" t="s">
        <f>=HYPERLINK("https://leilaoonline.net/lote/detalhe/73808", " ELEVADOR DE CARGA HIDRÁULICO")</f>
      </c>
      <c r="C41" s="4" t="inlineStr">
        <is>
          <t>Não vendido</t>
        </is>
      </c>
      <c r="D41" s="4" t="inlineStr">
        <is>
          <t>0</t>
        </is>
      </c>
      <c r="E41" s="5" t="inlineStr">
        <is>
          <t>2.500,00</t>
        </is>
      </c>
      <c r="F41" s="4" t="inlineStr">
        <is>
          <t>200.00</t>
        </is>
      </c>
    </row>
    <row collapsed="false" customFormat="false" customHeight="false" hidden="false" ht="12.1" outlineLevel="0" r="42">
      <c r="A42" s="5" t="s">
        <f>=HYPERLINK("https://leilaoonline.net/lote/detalhe/73800", "036")</f>
      </c>
      <c r="B42" s="4" t="s">
        <f>=HYPERLINK("https://leilaoonline.net/lote/detalhe/73800", " APROX. 20 T DE TUBOS MECÂNICOS DIVERSOS EM AÇO CARBONO (PREÇO P/ KG)")</f>
      </c>
      <c r="C42" s="4" t="inlineStr">
        <is>
          <t>Não vendido</t>
        </is>
      </c>
      <c r="D42" s="4" t="inlineStr">
        <is>
          <t>0</t>
        </is>
      </c>
      <c r="E42" s="5" t="inlineStr">
        <is>
          <t>3,50</t>
        </is>
      </c>
      <c r="F42" s="4" t="inlineStr">
        <is>
          <t>0.20</t>
        </is>
      </c>
    </row>
    <row collapsed="false" customFormat="false" customHeight="false" hidden="false" ht="12.1" outlineLevel="0" r="43">
      <c r="A43" s="5" t="s">
        <f>=HYPERLINK("https://leilaoonline.net/lote/detalhe/73781", "037")</f>
      </c>
      <c r="B43" s="4" t="s">
        <f>=HYPERLINK("https://leilaoonline.net/lote/detalhe/73781", " SERRA DE FITA P/ MADEIRA DANCKAERT, C/ MOTOR DE 5 HP")</f>
      </c>
      <c r="C43" s="4" t="inlineStr">
        <is>
          <t>Não vendido</t>
        </is>
      </c>
      <c r="D43" s="4" t="inlineStr">
        <is>
          <t>0</t>
        </is>
      </c>
      <c r="E43" s="5" t="inlineStr">
        <is>
          <t>4.500,00</t>
        </is>
      </c>
      <c r="F43" s="4" t="inlineStr">
        <is>
          <t>200.00</t>
        </is>
      </c>
    </row>
    <row collapsed="false" customFormat="false" customHeight="false" hidden="false" ht="12.1" outlineLevel="0" r="44">
      <c r="A44" s="5" t="s">
        <f>=HYPERLINK("https://leilaoonline.net/lote/detalhe/73775", "038")</f>
      </c>
      <c r="B44" s="4" t="s">
        <f>=HYPERLINK("https://leilaoonline.net/lote/detalhe/73775", " FORNO TURBO ELÉTRICO GASTROMAQ")</f>
      </c>
      <c r="C44" s="4" t="inlineStr">
        <is>
          <t>Não vendido</t>
        </is>
      </c>
      <c r="D44" s="4" t="inlineStr">
        <is>
          <t>0</t>
        </is>
      </c>
      <c r="E44" s="5" t="inlineStr">
        <is>
          <t>5.500,00</t>
        </is>
      </c>
      <c r="F44" s="4" t="inlineStr">
        <is>
          <t>200.00</t>
        </is>
      </c>
    </row>
    <row collapsed="false" customFormat="false" customHeight="false" hidden="false" ht="12.1" outlineLevel="0" r="45">
      <c r="A45" s="5" t="s">
        <f>=HYPERLINK("https://leilaoonline.net/lote/detalhe/73784", "039")</f>
      </c>
      <c r="B45" s="4" t="s">
        <f>=HYPERLINK("https://leilaoonline.net/lote/detalhe/73784", " FURADEIRA DE BANCADA, C/ MOTOR DE 0,85 KW")</f>
      </c>
      <c r="C45" s="4" t="inlineStr">
        <is>
          <t>Não vendido</t>
        </is>
      </c>
      <c r="D45" s="4" t="inlineStr">
        <is>
          <t>0</t>
        </is>
      </c>
      <c r="E45" s="5" t="inlineStr">
        <is>
          <t>3.000,00</t>
        </is>
      </c>
      <c r="F45" s="4" t="inlineStr">
        <is>
          <t>200.00</t>
        </is>
      </c>
    </row>
    <row collapsed="false" customFormat="false" customHeight="false" hidden="false" ht="12.1" outlineLevel="0" r="46">
      <c r="A46" s="5" t="s">
        <f>=HYPERLINK("https://leilaoonline.net/lote/detalhe/73794", "040")</f>
      </c>
      <c r="B46" s="4" t="s">
        <f>=HYPERLINK("https://leilaoonline.net/lote/detalhe/73794", " SERRA DE FITA P/ METAIS RONEMAK, MOD. 3/4")</f>
      </c>
      <c r="C46" s="4" t="inlineStr">
        <is>
          <t>Não vendido</t>
        </is>
      </c>
      <c r="D46" s="4" t="inlineStr">
        <is>
          <t>0</t>
        </is>
      </c>
      <c r="E46" s="5" t="inlineStr">
        <is>
          <t>6.500,00</t>
        </is>
      </c>
      <c r="F46" s="4" t="inlineStr">
        <is>
          <t>200.00</t>
        </is>
      </c>
    </row>
    <row collapsed="false" customFormat="false" customHeight="false" hidden="false" ht="12.1" outlineLevel="0" r="47">
      <c r="A47" s="5" t="s">
        <f>=HYPERLINK("https://leilaoonline.net/lote/detalhe/73803", "042")</f>
      </c>
      <c r="B47" s="4" t="s">
        <f>=HYPERLINK("https://leilaoonline.net/lote/detalhe/73803", " ROSCA TRANSPORTADORA EM AÇO CARBONO, COMP.: 10 M, ROSCA DE 12"")</f>
      </c>
      <c r="C47" s="4" t="inlineStr">
        <is>
          <t>Não vendido</t>
        </is>
      </c>
      <c r="D47" s="4" t="inlineStr">
        <is>
          <t>0</t>
        </is>
      </c>
      <c r="E47" s="5" t="inlineStr">
        <is>
          <t>13.000,00</t>
        </is>
      </c>
      <c r="F47" s="4" t="inlineStr">
        <is>
          <t>200.00</t>
        </is>
      </c>
    </row>
    <row collapsed="false" customFormat="false" customHeight="false" hidden="false" ht="12.1" outlineLevel="0" r="48">
      <c r="A48" s="5" t="s">
        <f>=HYPERLINK("https://leilaoonline.net/lote/detalhe/73777", "043")</f>
      </c>
      <c r="B48" s="4" t="s">
        <f>=HYPERLINK("https://leilaoonline.net/lote/detalhe/73777", " PRENSA")</f>
      </c>
      <c r="C48" s="4" t="inlineStr">
        <is>
          <t>Não vendido</t>
        </is>
      </c>
      <c r="D48" s="4" t="inlineStr">
        <is>
          <t>0</t>
        </is>
      </c>
      <c r="E48" s="5" t="inlineStr">
        <is>
          <t>2.500,00</t>
        </is>
      </c>
      <c r="F48" s="4" t="inlineStr">
        <is>
          <t>200.00</t>
        </is>
      </c>
    </row>
    <row collapsed="false" customFormat="false" customHeight="false" hidden="false" ht="12.1" outlineLevel="0" r="49">
      <c r="A49" s="5" t="s">
        <f>=HYPERLINK("https://leilaoonline.net/lote/detalhe/73789", "044")</f>
      </c>
      <c r="B49" s="4" t="s">
        <f>=HYPERLINK("https://leilaoonline.net/lote/detalhe/73789", " TANQUE EM AÇO CARBONO C/ SERPENTINA E EIXO EM AÇO INOX, CAP. 30000 L")</f>
      </c>
      <c r="C49" s="4" t="inlineStr">
        <is>
          <t>Não vendido</t>
        </is>
      </c>
      <c r="D49" s="4" t="inlineStr">
        <is>
          <t>0</t>
        </is>
      </c>
      <c r="E49" s="5" t="inlineStr">
        <is>
          <t>22.000,00</t>
        </is>
      </c>
      <c r="F49" s="4" t="inlineStr">
        <is>
          <t>200.00</t>
        </is>
      </c>
    </row>
    <row collapsed="false" customFormat="false" customHeight="false" hidden="false" ht="12.1" outlineLevel="0" r="50">
      <c r="A50" s="5" t="s">
        <f>=HYPERLINK("https://leilaoonline.net/lote/detalhe/73745", "052")</f>
      </c>
      <c r="B50" s="4" t="s">
        <f>=HYPERLINK("https://leilaoonline.net/lote/detalhe/73745", " 2 peças de filtros para tratamento de água")</f>
      </c>
      <c r="C50" s="4" t="inlineStr">
        <is>
          <t>Não vendido</t>
        </is>
      </c>
      <c r="D50" s="4" t="inlineStr">
        <is>
          <t>0</t>
        </is>
      </c>
      <c r="E50" s="5" t="inlineStr">
        <is>
          <t>3.000,00</t>
        </is>
      </c>
      <c r="F50" s="4" t="inlineStr">
        <is>
          <t>250.00</t>
        </is>
      </c>
    </row>
    <row collapsed="false" customFormat="false" customHeight="false" hidden="false" ht="12.1" outlineLevel="0" r="51">
      <c r="A51" s="5" t="s">
        <f>=HYPERLINK("https://leilaoonline.net/lote/detalhe/73749", "055")</f>
      </c>
      <c r="B51" s="4" t="s">
        <f>=HYPERLINK("https://leilaoonline.net/lote/detalhe/73749", " Bebedouro de água gelada com 4 torneiras ")</f>
      </c>
      <c r="C51" s="4" t="inlineStr">
        <is>
          <t>Não vendido</t>
        </is>
      </c>
      <c r="D51" s="4" t="inlineStr">
        <is>
          <t>0</t>
        </is>
      </c>
      <c r="E51" s="5" t="inlineStr">
        <is>
          <t>1.000,00</t>
        </is>
      </c>
      <c r="F51" s="4" t="inlineStr">
        <is>
          <t>200.00</t>
        </is>
      </c>
    </row>
    <row collapsed="false" customFormat="false" customHeight="false" hidden="false" ht="12.1" outlineLevel="0" r="52">
      <c r="A52" s="5" t="s">
        <f>=HYPERLINK("https://leilaoonline.net/lote/detalhe/73753", "056")</f>
      </c>
      <c r="B52" s="4" t="s">
        <f>=HYPERLINK("https://leilaoonline.net/lote/detalhe/73753", " Container em aço inox 304 cap 1.000lt")</f>
      </c>
      <c r="C52" s="4" t="inlineStr">
        <is>
          <t>Não vendido</t>
        </is>
      </c>
      <c r="D52" s="4" t="inlineStr">
        <is>
          <t>0</t>
        </is>
      </c>
      <c r="E52" s="5" t="inlineStr">
        <is>
          <t>3.500,00</t>
        </is>
      </c>
      <c r="F52" s="4" t="inlineStr">
        <is>
          <t>250.00</t>
        </is>
      </c>
    </row>
    <row collapsed="false" customFormat="false" customHeight="false" hidden="false" ht="12.1" outlineLevel="0" r="53">
      <c r="A53" s="5" t="s">
        <f>=HYPERLINK("https://leilaoonline.net/lote/detalhe/73750", "057")</f>
      </c>
      <c r="B53" s="4" t="s">
        <f>=HYPERLINK("https://leilaoonline.net/lote/detalhe/73750", " Container em aço inox 304 cap 1.500lt")</f>
      </c>
      <c r="C53" s="4" t="inlineStr">
        <is>
          <t>Não vendido</t>
        </is>
      </c>
      <c r="D53" s="4" t="inlineStr">
        <is>
          <t>0</t>
        </is>
      </c>
      <c r="E53" s="5" t="inlineStr">
        <is>
          <t>5.000,00</t>
        </is>
      </c>
      <c r="F53" s="4" t="inlineStr">
        <is>
          <t>250.00</t>
        </is>
      </c>
    </row>
    <row collapsed="false" customFormat="false" customHeight="false" hidden="false" ht="12.1" outlineLevel="0" r="54">
      <c r="A54" s="5" t="s">
        <f>=HYPERLINK("https://leilaoonline.net/lote/detalhe/73752", "058")</f>
      </c>
      <c r="B54" s="4" t="s">
        <f>=HYPERLINK("https://leilaoonline.net/lote/detalhe/73752", " Forno a gás com três portas e bandejas")</f>
      </c>
      <c r="C54" s="4" t="inlineStr">
        <is>
          <t>Não vendido</t>
        </is>
      </c>
      <c r="D54" s="4" t="inlineStr">
        <is>
          <t>0</t>
        </is>
      </c>
      <c r="E54" s="5" t="inlineStr">
        <is>
          <t>1.700,00</t>
        </is>
      </c>
      <c r="F54" s="4" t="inlineStr">
        <is>
          <t>250.00</t>
        </is>
      </c>
    </row>
    <row collapsed="false" customFormat="false" customHeight="false" hidden="false" ht="12.1" outlineLevel="0" r="55">
      <c r="A55" s="5" t="s">
        <f>=HYPERLINK("https://leilaoonline.net/lote/detalhe/73751", "060")</f>
      </c>
      <c r="B55" s="4" t="s">
        <f>=HYPERLINK("https://leilaoonline.net/lote/detalhe/73751", " Redutor duplex redução 1:1.000 marca borg mar")</f>
      </c>
      <c r="C55" s="4" t="inlineStr">
        <is>
          <t>Não vendido</t>
        </is>
      </c>
      <c r="D55" s="4" t="inlineStr">
        <is>
          <t>0</t>
        </is>
      </c>
      <c r="E55" s="5" t="inlineStr">
        <is>
          <t>2.000,00</t>
        </is>
      </c>
      <c r="F55" s="4" t="inlineStr">
        <is>
          <t>250.00</t>
        </is>
      </c>
    </row>
    <row collapsed="false" customFormat="false" customHeight="false" hidden="false" ht="12.1" outlineLevel="0" r="56">
      <c r="A56" s="5" t="s">
        <f>=HYPERLINK("https://leilaoonline.net/lote/detalhe/73748", "061")</f>
      </c>
      <c r="B56" s="4" t="s">
        <f>=HYPERLINK("https://leilaoonline.net/lote/detalhe/73748", " Redutor de velocidade redução 1:11 Cap 200cv")</f>
      </c>
      <c r="C56" s="4" t="inlineStr">
        <is>
          <t>Não vendido</t>
        </is>
      </c>
      <c r="D56" s="4" t="inlineStr">
        <is>
          <t>0</t>
        </is>
      </c>
      <c r="E56" s="5" t="inlineStr">
        <is>
          <t>13.500,00</t>
        </is>
      </c>
      <c r="F56" s="4" t="inlineStr">
        <is>
          <t>250.00</t>
        </is>
      </c>
    </row>
    <row collapsed="false" customFormat="false" customHeight="false" hidden="false" ht="12.1" outlineLevel="0" r="57">
      <c r="A57" s="5" t="s">
        <f>=HYPERLINK("https://leilaoonline.net/lote/detalhe/73747", "062")</f>
      </c>
      <c r="B57" s="4" t="s">
        <f>=HYPERLINK("https://leilaoonline.net/lote/detalhe/73747", " Torno cnc centur 35 Iv Romi")</f>
      </c>
      <c r="C57" s="4" t="inlineStr">
        <is>
          <t>Não vendido</t>
        </is>
      </c>
      <c r="D57" s="4" t="inlineStr">
        <is>
          <t>0</t>
        </is>
      </c>
      <c r="E57" s="5" t="inlineStr">
        <is>
          <t>18.500,00</t>
        </is>
      </c>
      <c r="F57" s="4" t="inlineStr">
        <is>
          <t>250.00</t>
        </is>
      </c>
    </row>
    <row collapsed="false" customFormat="false" customHeight="false" hidden="false" ht="12.1" outlineLevel="0" r="58">
      <c r="A58" s="5" t="s">
        <f>=HYPERLINK("https://leilaoonline.net/lote/detalhe/73760", "063")</f>
      </c>
      <c r="B58" s="4" t="s">
        <f>=HYPERLINK("https://leilaoonline.net/lote/detalhe/73760", " furadeira horizontal rocco fu 16")</f>
      </c>
      <c r="C58" s="4" t="inlineStr">
        <is>
          <t>Não vendido</t>
        </is>
      </c>
      <c r="D58" s="4" t="inlineStr">
        <is>
          <t>0</t>
        </is>
      </c>
      <c r="E58" s="5" t="inlineStr">
        <is>
          <t>3.500,00</t>
        </is>
      </c>
      <c r="F58" s="4" t="inlineStr">
        <is>
          <t>250.00</t>
        </is>
      </c>
    </row>
    <row collapsed="false" customFormat="false" customHeight="false" hidden="false" ht="12.1" outlineLevel="0" r="59">
      <c r="A59" s="5" t="s">
        <f>=HYPERLINK("https://leilaoonline.net/lote/detalhe/73763", "064")</f>
      </c>
      <c r="B59" s="4" t="s">
        <f>=HYPERLINK("https://leilaoonline.net/lote/detalhe/73763", " 04 bombas sem.motor centrifugas")</f>
      </c>
      <c r="C59" s="4" t="inlineStr">
        <is>
          <t>Não vendido</t>
        </is>
      </c>
      <c r="D59" s="4" t="inlineStr">
        <is>
          <t>0</t>
        </is>
      </c>
      <c r="E59" s="5" t="inlineStr">
        <is>
          <t>5.200,00</t>
        </is>
      </c>
      <c r="F59" s="4" t="inlineStr">
        <is>
          <t>250.00</t>
        </is>
      </c>
    </row>
    <row collapsed="false" customFormat="false" customHeight="false" hidden="false" ht="12.1" outlineLevel="0" r="60">
      <c r="A60" s="5" t="s">
        <f>=HYPERLINK("https://leilaoonline.net/lote/detalhe/73767", "065")</f>
      </c>
      <c r="B60" s="4" t="s">
        <f>=HYPERLINK("https://leilaoonline.net/lote/detalhe/73767", " Motor Elétrico. 100 cv. Weg. 3.530 rpm. 3T")</f>
      </c>
      <c r="C60" s="4" t="inlineStr">
        <is>
          <t>Não vendido</t>
        </is>
      </c>
      <c r="D60" s="4" t="inlineStr">
        <is>
          <t>0</t>
        </is>
      </c>
      <c r="E60" s="5" t="inlineStr">
        <is>
          <t>6.100,00</t>
        </is>
      </c>
      <c r="F60" s="4" t="inlineStr">
        <is>
          <t>250.00</t>
        </is>
      </c>
    </row>
    <row collapsed="false" customFormat="false" customHeight="false" hidden="false" ht="12.1" outlineLevel="0" r="61">
      <c r="A61" s="5" t="s">
        <f>=HYPERLINK("https://leilaoonline.net/lote/detalhe/73768", "067")</f>
      </c>
      <c r="B61" s="4" t="s">
        <f>=HYPERLINK("https://leilaoonline.net/lote/detalhe/73768", " 4 redutores")</f>
      </c>
      <c r="C61" s="4" t="inlineStr">
        <is>
          <t>Não vendido</t>
        </is>
      </c>
      <c r="D61" s="4" t="inlineStr">
        <is>
          <t>0</t>
        </is>
      </c>
      <c r="E61" s="5" t="inlineStr">
        <is>
          <t>14.900,00</t>
        </is>
      </c>
      <c r="F61" s="4" t="inlineStr">
        <is>
          <t>250.00</t>
        </is>
      </c>
    </row>
    <row collapsed="false" customFormat="false" customHeight="false" hidden="false" ht="12.1" outlineLevel="0" r="62">
      <c r="A62" s="5" t="s">
        <f>=HYPERLINK("https://leilaoonline.net/lote/detalhe/73766", "068")</f>
      </c>
      <c r="B62" s="4" t="s">
        <f>=HYPERLINK("https://leilaoonline.net/lote/detalhe/73766", " Tamboriador")</f>
      </c>
      <c r="C62" s="4" t="inlineStr">
        <is>
          <t>Não vendido</t>
        </is>
      </c>
      <c r="D62" s="4" t="inlineStr">
        <is>
          <t>0</t>
        </is>
      </c>
      <c r="E62" s="5" t="inlineStr">
        <is>
          <t>2.900,00</t>
        </is>
      </c>
      <c r="F62" s="4" t="inlineStr">
        <is>
          <t>250.00</t>
        </is>
      </c>
    </row>
    <row collapsed="false" customFormat="false" customHeight="false" hidden="false" ht="12.1" outlineLevel="0" r="63">
      <c r="A63" s="5" t="s">
        <f>=HYPERLINK("https://leilaoonline.net/lote/detalhe/73761", "069")</f>
      </c>
      <c r="B63" s="4" t="s">
        <f>=HYPERLINK("https://leilaoonline.net/lote/detalhe/73761", " 2 redutores duplos")</f>
      </c>
      <c r="C63" s="4" t="inlineStr">
        <is>
          <t>Não vendido</t>
        </is>
      </c>
      <c r="D63" s="4" t="inlineStr">
        <is>
          <t>0</t>
        </is>
      </c>
      <c r="E63" s="5" t="inlineStr">
        <is>
          <t>7.250,00</t>
        </is>
      </c>
      <c r="F63" s="4" t="inlineStr">
        <is>
          <t>250.00</t>
        </is>
      </c>
    </row>
    <row collapsed="false" customFormat="false" customHeight="false" hidden="false" ht="12.1" outlineLevel="0" r="64">
      <c r="A64" s="5" t="s">
        <f>=HYPERLINK("https://leilaoonline.net/lote/detalhe/73765", "070")</f>
      </c>
      <c r="B64" s="4" t="s">
        <f>=HYPERLINK("https://leilaoonline.net/lote/detalhe/73765", " Batedeira com tacho inox, perfecta curitiba")</f>
      </c>
      <c r="C64" s="4" t="inlineStr">
        <is>
          <t>Não vendido</t>
        </is>
      </c>
      <c r="D64" s="4" t="inlineStr">
        <is>
          <t>0</t>
        </is>
      </c>
      <c r="E64" s="5" t="inlineStr">
        <is>
          <t>6.100,00</t>
        </is>
      </c>
      <c r="F64" s="4" t="inlineStr">
        <is>
          <t>250.00</t>
        </is>
      </c>
    </row>
    <row collapsed="false" customFormat="false" customHeight="false" hidden="false" ht="12.1" outlineLevel="0" r="65">
      <c r="A65" s="5" t="s">
        <f>=HYPERLINK("https://leilaoonline.net/lote/detalhe/73769", "071")</f>
      </c>
      <c r="B65" s="4" t="s">
        <f>=HYPERLINK("https://leilaoonline.net/lote/detalhe/73769", " Esteira 6 metros x 32 cm de largura com motor redutor")</f>
      </c>
      <c r="C65" s="4" t="inlineStr">
        <is>
          <t>Não vendido</t>
        </is>
      </c>
      <c r="D65" s="4" t="inlineStr">
        <is>
          <t>0</t>
        </is>
      </c>
      <c r="E65" s="5" t="inlineStr">
        <is>
          <t>4.300,00</t>
        </is>
      </c>
      <c r="F65" s="4" t="inlineStr">
        <is>
          <t>250.00</t>
        </is>
      </c>
    </row>
    <row collapsed="false" customFormat="false" customHeight="false" hidden="false" ht="12.1" outlineLevel="0" r="66">
      <c r="A66" s="5" t="s">
        <f>=HYPERLINK("https://leilaoonline.net/lote/detalhe/73762", "072")</f>
      </c>
      <c r="B66" s="4" t="s">
        <f>=HYPERLINK("https://leilaoonline.net/lote/detalhe/73762", " Esteira: 5 m x 28 cm de largura")</f>
      </c>
      <c r="C66" s="4" t="inlineStr">
        <is>
          <t>Não vendido</t>
        </is>
      </c>
      <c r="D66" s="4" t="inlineStr">
        <is>
          <t>0</t>
        </is>
      </c>
      <c r="E66" s="5" t="inlineStr">
        <is>
          <t>3.500,00</t>
        </is>
      </c>
      <c r="F66" s="4" t="inlineStr">
        <is>
          <t>250.00</t>
        </is>
      </c>
    </row>
    <row collapsed="false" customFormat="false" customHeight="false" hidden="false" ht="12.1" outlineLevel="0" r="67">
      <c r="A67" s="5" t="s">
        <f>=HYPERLINK("https://leilaoonline.net/lote/detalhe/73770", "073")</f>
      </c>
      <c r="B67" s="4" t="s">
        <f>=HYPERLINK("https://leilaoonline.net/lote/detalhe/73770", " Unidade hidráulica vickers 65 kg/cm")</f>
      </c>
      <c r="C67" s="4" t="inlineStr">
        <is>
          <t>Não vendido</t>
        </is>
      </c>
      <c r="D67" s="4" t="inlineStr">
        <is>
          <t>0</t>
        </is>
      </c>
      <c r="E67" s="5" t="inlineStr">
        <is>
          <t>4.300,00</t>
        </is>
      </c>
      <c r="F67" s="4" t="inlineStr">
        <is>
          <t>250.00</t>
        </is>
      </c>
    </row>
    <row collapsed="false" customFormat="false" customHeight="false" hidden="false" ht="12.1" outlineLevel="0" r="68">
      <c r="A68" s="5" t="s">
        <f>=HYPERLINK("https://leilaoonline.net/lote/detalhe/73764", "074")</f>
      </c>
      <c r="B68" s="4" t="s">
        <f>=HYPERLINK("https://leilaoonline.net/lote/detalhe/73764", " unidade hidráulica rexhot 7,5 cv 6 p")</f>
      </c>
      <c r="C68" s="4" t="inlineStr">
        <is>
          <t>Não vendido</t>
        </is>
      </c>
      <c r="D68" s="4" t="inlineStr">
        <is>
          <t>0</t>
        </is>
      </c>
      <c r="E68" s="5" t="inlineStr">
        <is>
          <t>6.100,00</t>
        </is>
      </c>
      <c r="F68" s="4" t="inlineStr">
        <is>
          <t>250.00</t>
        </is>
      </c>
    </row>
    <row collapsed="false" customFormat="false" customHeight="false" hidden="false" ht="12.1" outlineLevel="0" r="69">
      <c r="A69" s="5" t="s">
        <f>=HYPERLINK("https://leilaoonline.net/lote/detalhe/73703", "100")</f>
      </c>
      <c r="B69" s="4" t="s">
        <f>=HYPERLINK("https://leilaoonline.net/lote/detalhe/73703", " 2 COMPRESSORES SEMIERMÉTICO TRANE P/ MOTOR DE 100 CV")</f>
      </c>
      <c r="C69" s="4" t="inlineStr">
        <is>
          <t>Não vendido</t>
        </is>
      </c>
      <c r="D69" s="4" t="inlineStr">
        <is>
          <t>0</t>
        </is>
      </c>
      <c r="E69" s="5" t="inlineStr">
        <is>
          <t>4.000,00</t>
        </is>
      </c>
      <c r="F69" s="4" t="inlineStr">
        <is>
          <t>200.00</t>
        </is>
      </c>
    </row>
    <row collapsed="false" customFormat="false" customHeight="false" hidden="false" ht="12.1" outlineLevel="0" r="70">
      <c r="A70" s="5" t="s">
        <f>=HYPERLINK("https://leilaoonline.net/lote/detalhe/73542", "101")</f>
      </c>
      <c r="B70" s="4" t="s">
        <f>=HYPERLINK("https://leilaoonline.net/lote/detalhe/73542", " MISTURADOR DE PÓ RIBBON BLENDER EM AÇO INOX, DIM. 2X0,3 M")</f>
      </c>
      <c r="C70" s="4" t="inlineStr">
        <is>
          <t>Não vendido</t>
        </is>
      </c>
      <c r="D70" s="4" t="inlineStr">
        <is>
          <t>7</t>
        </is>
      </c>
      <c r="E70" s="5" t="inlineStr">
        <is>
          <t>6.900,00</t>
        </is>
      </c>
      <c r="F70" s="4" t="inlineStr">
        <is>
          <t>200.00</t>
        </is>
      </c>
    </row>
    <row collapsed="false" customFormat="false" customHeight="false" hidden="false" ht="12.1" outlineLevel="0" r="71">
      <c r="A71" s="5" t="s">
        <f>=HYPERLINK("https://leilaoonline.net/lote/detalhe/73518", "103")</f>
      </c>
      <c r="B71" s="4" t="s">
        <f>=HYPERLINK("https://leilaoonline.net/lote/detalhe/73518", " MISTURADOR/SECADOR DE PLÁSTICO EM AÇO INOX, DIÂM. 1 M E ALTURA 3,8 M")</f>
      </c>
      <c r="C71" s="4" t="inlineStr">
        <is>
          <t>Não vendido</t>
        </is>
      </c>
      <c r="D71" s="4" t="inlineStr">
        <is>
          <t>1</t>
        </is>
      </c>
      <c r="E71" s="5" t="inlineStr">
        <is>
          <t>8.500,00</t>
        </is>
      </c>
      <c r="F71" s="4" t="inlineStr">
        <is>
          <t>200.00</t>
        </is>
      </c>
    </row>
    <row collapsed="false" customFormat="false" customHeight="false" hidden="false" ht="12.1" outlineLevel="0" r="72">
      <c r="A72" s="5" t="s">
        <f>=HYPERLINK("https://leilaoonline.net/lote/detalhe/73516", "104")</f>
      </c>
      <c r="B72" s="4" t="s">
        <f>=HYPERLINK("https://leilaoonline.net/lote/detalhe/73516", " TROCADOR DE CALOR ALFA LAVAL TIPO: P14-R.B EM AÇO INOX")</f>
      </c>
      <c r="C72" s="4" t="inlineStr">
        <is>
          <t>Não vendido</t>
        </is>
      </c>
      <c r="D72" s="4" t="inlineStr">
        <is>
          <t>0</t>
        </is>
      </c>
      <c r="E72" s="5" t="inlineStr">
        <is>
          <t>4.000,00</t>
        </is>
      </c>
      <c r="F72" s="4" t="inlineStr">
        <is>
          <t>200.00</t>
        </is>
      </c>
    </row>
    <row collapsed="false" customFormat="false" customHeight="false" hidden="false" ht="12.1" outlineLevel="0" r="73">
      <c r="A73" s="5" t="s">
        <f>=HYPERLINK("https://leilaoonline.net/lote/detalhe/73630", "105")</f>
      </c>
      <c r="B73" s="4" t="s">
        <f>=HYPERLINK("https://leilaoonline.net/lote/detalhe/73630", " MISTURADOR P/ MASSA ALIMENTÍCIA C/ MOTOR ELÉTRICO 75 CV. DIÂM. 1,3 E ALTURA 0,6 M")</f>
      </c>
      <c r="C73" s="4" t="inlineStr">
        <is>
          <t>Não vendido</t>
        </is>
      </c>
      <c r="D73" s="4" t="inlineStr">
        <is>
          <t>0</t>
        </is>
      </c>
      <c r="E73" s="5" t="inlineStr">
        <is>
          <t>6.000,00</t>
        </is>
      </c>
      <c r="F73" s="4" t="inlineStr">
        <is>
          <t>200.00</t>
        </is>
      </c>
    </row>
    <row collapsed="false" customFormat="false" customHeight="false" hidden="false" ht="12.1" outlineLevel="0" r="74">
      <c r="A74" s="5" t="s">
        <f>=HYPERLINK("https://leilaoonline.net/lote/detalhe/73521", "106")</f>
      </c>
      <c r="B74" s="4" t="s">
        <f>=HYPERLINK("https://leilaoonline.net/lote/detalhe/73521", " MISTURADOR ENCAMISADO C/ PARTE INTERNA EM INOX. DIM. 1,2X1,1X1 M")</f>
      </c>
      <c r="C74" s="4" t="inlineStr">
        <is>
          <t>Não vendido</t>
        </is>
      </c>
      <c r="D74" s="4" t="inlineStr">
        <is>
          <t>22</t>
        </is>
      </c>
      <c r="E74" s="5" t="inlineStr">
        <is>
          <t>7.200,00</t>
        </is>
      </c>
      <c r="F74" s="4" t="inlineStr">
        <is>
          <t>200.00</t>
        </is>
      </c>
    </row>
    <row collapsed="false" customFormat="false" customHeight="false" hidden="false" ht="12.1" outlineLevel="0" r="75">
      <c r="A75" s="5" t="s">
        <f>=HYPERLINK("https://leilaoonline.net/lote/detalhe/73534", "107")</f>
      </c>
      <c r="B75" s="4" t="s">
        <f>=HYPERLINK("https://leilaoonline.net/lote/detalhe/73534", " MÁQUINA P/ TINGIMENTO EM AÇO INOX, DIM. 1,5X0,9X0,8 M")</f>
      </c>
      <c r="C75" s="4" t="inlineStr">
        <is>
          <t>Não vendido</t>
        </is>
      </c>
      <c r="D75" s="4" t="inlineStr">
        <is>
          <t>0</t>
        </is>
      </c>
      <c r="E75" s="5" t="inlineStr">
        <is>
          <t>2.000,00</t>
        </is>
      </c>
      <c r="F75" s="4" t="inlineStr">
        <is>
          <t>200.00</t>
        </is>
      </c>
    </row>
    <row collapsed="false" customFormat="false" customHeight="false" hidden="false" ht="12.1" outlineLevel="0" r="76">
      <c r="A76" s="5" t="s">
        <f>=HYPERLINK("https://leilaoonline.net/lote/detalhe/73615", "108")</f>
      </c>
      <c r="B76" s="4" t="s">
        <f>=HYPERLINK("https://leilaoonline.net/lote/detalhe/73615", " TAMBOREADOR EM AÇO CARBONO, DIÂM. 0,8 E COMP. 1 M")</f>
      </c>
      <c r="C76" s="4" t="inlineStr">
        <is>
          <t>Não vendido</t>
        </is>
      </c>
      <c r="D76" s="4" t="inlineStr">
        <is>
          <t>0</t>
        </is>
      </c>
      <c r="E76" s="5" t="inlineStr">
        <is>
          <t>2.000,00</t>
        </is>
      </c>
      <c r="F76" s="4" t="inlineStr">
        <is>
          <t>200.00</t>
        </is>
      </c>
    </row>
    <row collapsed="false" customFormat="false" customHeight="false" hidden="false" ht="12.1" outlineLevel="0" r="77">
      <c r="A77" s="5" t="s">
        <f>=HYPERLINK("https://leilaoonline.net/lote/detalhe/73494", "109")</f>
      </c>
      <c r="B77" s="4" t="s">
        <f>=HYPERLINK("https://leilaoonline.net/lote/detalhe/73494", " TANQUE EM AÇO INOX, CAP. 5000 L. PESO APROX. 2 T")</f>
      </c>
      <c r="C77" s="4" t="inlineStr">
        <is>
          <t>Não vendido</t>
        </is>
      </c>
      <c r="D77" s="4" t="inlineStr">
        <is>
          <t>0</t>
        </is>
      </c>
      <c r="E77" s="5" t="inlineStr">
        <is>
          <t>15.000,00</t>
        </is>
      </c>
      <c r="F77" s="4" t="inlineStr">
        <is>
          <t>250.00</t>
        </is>
      </c>
    </row>
    <row collapsed="false" customFormat="false" customHeight="false" hidden="false" ht="12.1" outlineLevel="0" r="78">
      <c r="A78" s="5" t="s">
        <f>=HYPERLINK("https://leilaoonline.net/lote/detalhe/73557", "110")</f>
      </c>
      <c r="B78" s="4" t="s">
        <f>=HYPERLINK("https://leilaoonline.net/lote/detalhe/73557", " SECADOR DE PLÁSTICO EM AÇO INOX, DIM. 1,9X0,6X0,55 M")</f>
      </c>
      <c r="C78" s="4" t="inlineStr">
        <is>
          <t>Não vendido</t>
        </is>
      </c>
      <c r="D78" s="4" t="inlineStr">
        <is>
          <t>0</t>
        </is>
      </c>
      <c r="E78" s="5" t="inlineStr">
        <is>
          <t>2.500,00</t>
        </is>
      </c>
      <c r="F78" s="4" t="inlineStr">
        <is>
          <t>200.00</t>
        </is>
      </c>
    </row>
    <row collapsed="false" customFormat="false" customHeight="false" hidden="false" ht="12.1" outlineLevel="0" r="79">
      <c r="A79" s="5" t="s">
        <f>=HYPERLINK("https://leilaoonline.net/lote/detalhe/73568", "111")</f>
      </c>
      <c r="B79" s="4" t="s">
        <f>=HYPERLINK("https://leilaoonline.net/lote/detalhe/73568", " TANQUE RETANGULAR EM AÇO INOX, CAP. 3000 L, DIM. 3,65X1,8X0,6 M")</f>
      </c>
      <c r="C79" s="4" t="inlineStr">
        <is>
          <t>Não vendido</t>
        </is>
      </c>
      <c r="D79" s="4" t="inlineStr">
        <is>
          <t>0</t>
        </is>
      </c>
      <c r="E79" s="5" t="inlineStr">
        <is>
          <t>7.500,00</t>
        </is>
      </c>
      <c r="F79" s="4" t="inlineStr">
        <is>
          <t>200.00</t>
        </is>
      </c>
    </row>
    <row collapsed="false" customFormat="false" customHeight="false" hidden="false" ht="12.1" outlineLevel="0" r="80">
      <c r="A80" s="5" t="s">
        <f>=HYPERLINK("https://leilaoonline.net/lote/detalhe/73539", "112")</f>
      </c>
      <c r="B80" s="4" t="s">
        <f>=HYPERLINK("https://leilaoonline.net/lote/detalhe/73539", " 2 CONTAINERS EM AÇO INOX. CAP. 1000 L, DIM. 1X1,15X0,85 M")</f>
      </c>
      <c r="C80" s="4" t="inlineStr">
        <is>
          <t>Não vendido</t>
        </is>
      </c>
      <c r="D80" s="4" t="inlineStr">
        <is>
          <t>1</t>
        </is>
      </c>
      <c r="E80" s="5" t="inlineStr">
        <is>
          <t>3.500,00</t>
        </is>
      </c>
      <c r="F80" s="4" t="inlineStr">
        <is>
          <t>200.00</t>
        </is>
      </c>
    </row>
    <row collapsed="false" customFormat="false" customHeight="false" hidden="false" ht="12.1" outlineLevel="0" r="81">
      <c r="A81" s="5" t="s">
        <f>=HYPERLINK("https://leilaoonline.net/lote/detalhe/73507", "114")</f>
      </c>
      <c r="B81" s="4" t="s">
        <f>=HYPERLINK("https://leilaoonline.net/lote/detalhe/73507", " BOMBA DE VÁCUO ZAMSON, 4 ESTÁGIOS, COM MOTOR ELÉTRICO 20 CV")</f>
      </c>
      <c r="C81" s="4" t="inlineStr">
        <is>
          <t>Não vendido</t>
        </is>
      </c>
      <c r="D81" s="4" t="inlineStr">
        <is>
          <t>0</t>
        </is>
      </c>
      <c r="E81" s="5" t="inlineStr">
        <is>
          <t>3.000,00</t>
        </is>
      </c>
      <c r="F81" s="4" t="inlineStr">
        <is>
          <t>200.00</t>
        </is>
      </c>
    </row>
    <row collapsed="false" customFormat="false" customHeight="false" hidden="false" ht="12.1" outlineLevel="0" r="82">
      <c r="A82" s="5" t="s">
        <f>=HYPERLINK("https://leilaoonline.net/lote/detalhe/73545", "115")</f>
      </c>
      <c r="B82" s="4" t="s">
        <f>=HYPERLINK("https://leilaoonline.net/lote/detalhe/73545", " 2 FURADEIRA DE COLUNA YADOYA")</f>
      </c>
      <c r="C82" s="4" t="inlineStr">
        <is>
          <t>Não vendido</t>
        </is>
      </c>
      <c r="D82" s="4" t="inlineStr">
        <is>
          <t>1</t>
        </is>
      </c>
      <c r="E82" s="5" t="inlineStr">
        <is>
          <t>4.500,00</t>
        </is>
      </c>
      <c r="F82" s="4" t="inlineStr">
        <is>
          <t>200.00</t>
        </is>
      </c>
    </row>
    <row collapsed="false" customFormat="false" customHeight="false" hidden="false" ht="12.1" outlineLevel="0" r="83">
      <c r="A83" s="5" t="s">
        <f>=HYPERLINK("https://leilaoonline.net/lote/detalhe/73590", "117")</f>
      </c>
      <c r="B83" s="4" t="s">
        <f>=HYPERLINK("https://leilaoonline.net/lote/detalhe/73590", " 1 TALHA ELÉTRICA FEBA, CAP. 2 T E 1 TALHA ELÉTRICA STAHL, CAP. 2 T")</f>
      </c>
      <c r="C83" s="4" t="inlineStr">
        <is>
          <t>Não vendido</t>
        </is>
      </c>
      <c r="D83" s="4" t="inlineStr">
        <is>
          <t>0</t>
        </is>
      </c>
      <c r="E83" s="5" t="inlineStr">
        <is>
          <t>4.500,00</t>
        </is>
      </c>
      <c r="F83" s="4" t="inlineStr">
        <is>
          <t>200.00</t>
        </is>
      </c>
    </row>
    <row collapsed="false" customFormat="false" customHeight="false" hidden="false" ht="12.1" outlineLevel="0" r="84">
      <c r="A84" s="5" t="s">
        <f>=HYPERLINK("https://leilaoonline.net/lote/detalhe/73562", "118")</f>
      </c>
      <c r="B84" s="4" t="s">
        <f>=HYPERLINK("https://leilaoonline.net/lote/detalhe/73562", " EXTRUSORA DE ALIMENTOS EM AÇO INOX COM MOTOR ELÉTRICO 75 CV")</f>
      </c>
      <c r="C84" s="4" t="inlineStr">
        <is>
          <t>Não vendido</t>
        </is>
      </c>
      <c r="D84" s="4" t="inlineStr">
        <is>
          <t>0</t>
        </is>
      </c>
      <c r="E84" s="5" t="inlineStr">
        <is>
          <t>10.000,00</t>
        </is>
      </c>
      <c r="F84" s="4" t="inlineStr">
        <is>
          <t>250.00</t>
        </is>
      </c>
    </row>
    <row collapsed="false" customFormat="false" customHeight="false" hidden="false" ht="12.1" outlineLevel="0" r="85">
      <c r="A85" s="5" t="s">
        <f>=HYPERLINK("https://leilaoonline.net/lote/detalhe/73623", "119")</f>
      </c>
      <c r="B85" s="4" t="s">
        <f>=HYPERLINK("https://leilaoonline.net/lote/detalhe/73623", " EXTRUSORA PUGLIESE TIPO: A20, ANO: 1973")</f>
      </c>
      <c r="C85" s="4" t="inlineStr">
        <is>
          <t>Não vendido</t>
        </is>
      </c>
      <c r="D85" s="4" t="inlineStr">
        <is>
          <t>0</t>
        </is>
      </c>
      <c r="E85" s="5" t="inlineStr">
        <is>
          <t>6.000,00</t>
        </is>
      </c>
      <c r="F85" s="4" t="inlineStr">
        <is>
          <t>200.00</t>
        </is>
      </c>
    </row>
    <row collapsed="false" customFormat="false" customHeight="false" hidden="false" ht="12.1" outlineLevel="0" r="86">
      <c r="A86" s="5" t="s">
        <f>=HYPERLINK("https://leilaoonline.net/lote/detalhe/73525", "120")</f>
      </c>
      <c r="B86" s="4" t="s">
        <f>=HYPERLINK("https://leilaoonline.net/lote/detalhe/73525", " 1 TROCADOR DE CALOR ARTICA, ANO: 2001 E 1 TROCADOR DE CALOR ALFA LAVAL TIPO: A10-BFM, ANO: 1987")</f>
      </c>
      <c r="C86" s="4" t="inlineStr">
        <is>
          <t>Não vendido</t>
        </is>
      </c>
      <c r="D86" s="4" t="inlineStr">
        <is>
          <t>0</t>
        </is>
      </c>
      <c r="E86" s="5" t="inlineStr">
        <is>
          <t>3.500,00</t>
        </is>
      </c>
      <c r="F86" s="4" t="inlineStr">
        <is>
          <t>200.00</t>
        </is>
      </c>
    </row>
    <row collapsed="false" customFormat="false" customHeight="false" hidden="false" ht="12.1" outlineLevel="0" r="87">
      <c r="A87" s="5" t="s">
        <f>=HYPERLINK("https://leilaoonline.net/lote/detalhe/73532", "122")</f>
      </c>
      <c r="B87" s="4" t="s">
        <f>=HYPERLINK("https://leilaoonline.net/lote/detalhe/73532", " REDUTOR, REL. 1:20 P/ MOTOR DE APROX. 30 CV")</f>
      </c>
      <c r="C87" s="4" t="inlineStr">
        <is>
          <t>Não vendido</t>
        </is>
      </c>
      <c r="D87" s="4" t="inlineStr">
        <is>
          <t>0</t>
        </is>
      </c>
      <c r="E87" s="5" t="inlineStr">
        <is>
          <t>5.000,00</t>
        </is>
      </c>
      <c r="F87" s="4" t="inlineStr">
        <is>
          <t>200.00</t>
        </is>
      </c>
    </row>
    <row collapsed="false" customFormat="false" customHeight="false" hidden="false" ht="12.1" outlineLevel="0" r="88">
      <c r="A88" s="5" t="s">
        <f>=HYPERLINK("https://leilaoonline.net/lote/detalhe/73527", "123")</f>
      </c>
      <c r="B88" s="4" t="s">
        <f>=HYPERLINK("https://leilaoonline.net/lote/detalhe/73527", " REDUTOR FALK, REL. 1:7 P/ MOTOR DE APROX. 100 CV E 1 REDUTOR CESTARI, REL. 1:120 P/ MOTOR DE APROX. 15 CV")</f>
      </c>
      <c r="C88" s="4" t="inlineStr">
        <is>
          <t>Não vendido</t>
        </is>
      </c>
      <c r="D88" s="4" t="inlineStr">
        <is>
          <t>0</t>
        </is>
      </c>
      <c r="E88" s="5" t="inlineStr">
        <is>
          <t>10.000,00</t>
        </is>
      </c>
      <c r="F88" s="4" t="inlineStr">
        <is>
          <t>250.00</t>
        </is>
      </c>
    </row>
    <row collapsed="false" customFormat="false" customHeight="false" hidden="false" ht="12.1" outlineLevel="0" r="89">
      <c r="A89" s="5" t="s">
        <f>=HYPERLINK("https://leilaoonline.net/lote/detalhe/73620", "124")</f>
      </c>
      <c r="B89" s="4" t="s">
        <f>=HYPERLINK("https://leilaoonline.net/lote/detalhe/73620", " TORNO XERVITT. OBS.: FALTANDO PEÇAS")</f>
      </c>
      <c r="C89" s="4" t="inlineStr">
        <is>
          <t>Não vendido</t>
        </is>
      </c>
      <c r="D89" s="4" t="inlineStr">
        <is>
          <t>0</t>
        </is>
      </c>
      <c r="E89" s="5" t="inlineStr">
        <is>
          <t>2.500,00</t>
        </is>
      </c>
      <c r="F89" s="4" t="inlineStr">
        <is>
          <t>200.00</t>
        </is>
      </c>
    </row>
    <row collapsed="false" customFormat="false" customHeight="false" hidden="false" ht="12.1" outlineLevel="0" r="90">
      <c r="A90" s="5" t="s">
        <f>=HYPERLINK("https://leilaoonline.net/lote/detalhe/73537", "126")</f>
      </c>
      <c r="B90" s="4" t="s">
        <f>=HYPERLINK("https://leilaoonline.net/lote/detalhe/73537", " REDUTOR CESTARI HD10, REL. 1:49 P/ MOTOR DE APROX. 50 CV")</f>
      </c>
      <c r="C90" s="4" t="inlineStr">
        <is>
          <t>Não vendido</t>
        </is>
      </c>
      <c r="D90" s="4" t="inlineStr">
        <is>
          <t>0</t>
        </is>
      </c>
      <c r="E90" s="5" t="inlineStr">
        <is>
          <t>4.000,00</t>
        </is>
      </c>
      <c r="F90" s="4" t="inlineStr">
        <is>
          <t>200.00</t>
        </is>
      </c>
    </row>
    <row collapsed="false" customFormat="false" customHeight="false" hidden="false" ht="12.1" outlineLevel="0" r="91">
      <c r="A91" s="5" t="s">
        <f>=HYPERLINK("https://leilaoonline.net/lote/detalhe/73498", "127")</f>
      </c>
      <c r="B91" s="4" t="s">
        <f>=HYPERLINK("https://leilaoonline.net/lote/detalhe/73498", " COMPRESSOR PEG 40 PÉS, COM MOTOR ELÉTRICO 10 CV")</f>
      </c>
      <c r="C91" s="4" t="inlineStr">
        <is>
          <t>Não vendido</t>
        </is>
      </c>
      <c r="D91" s="4" t="inlineStr">
        <is>
          <t>1</t>
        </is>
      </c>
      <c r="E91" s="5" t="inlineStr">
        <is>
          <t>3.000,00</t>
        </is>
      </c>
      <c r="F91" s="4" t="inlineStr">
        <is>
          <t>200.00</t>
        </is>
      </c>
    </row>
    <row collapsed="false" customFormat="false" customHeight="false" hidden="false" ht="12.1" outlineLevel="0" r="92">
      <c r="A92" s="5" t="s">
        <f>=HYPERLINK("https://leilaoonline.net/lote/detalhe/73560", "128")</f>
      </c>
      <c r="B92" s="4" t="s">
        <f>=HYPERLINK("https://leilaoonline.net/lote/detalhe/73560", " TALHA ELÉTRICA, CAP. 3 T")</f>
      </c>
      <c r="C92" s="4" t="inlineStr">
        <is>
          <t>Não vendido</t>
        </is>
      </c>
      <c r="D92" s="4" t="inlineStr">
        <is>
          <t>0</t>
        </is>
      </c>
      <c r="E92" s="5" t="inlineStr">
        <is>
          <t>3.500,00</t>
        </is>
      </c>
      <c r="F92" s="4" t="inlineStr">
        <is>
          <t>200.00</t>
        </is>
      </c>
    </row>
    <row collapsed="false" customFormat="false" customHeight="false" hidden="false" ht="12.1" outlineLevel="0" r="93">
      <c r="A93" s="5" t="s">
        <f>=HYPERLINK("https://leilaoonline.net/lote/detalhe/73570", "129")</f>
      </c>
      <c r="B93" s="4" t="s">
        <f>=HYPERLINK("https://leilaoonline.net/lote/detalhe/73570", " BOMBA DE VÁCUO BNM TIPO: 20/50V, COM MOTOR ELÉTRICO 40 CV, ANO: 1998")</f>
      </c>
      <c r="C93" s="4" t="inlineStr">
        <is>
          <t>Não vendido</t>
        </is>
      </c>
      <c r="D93" s="4" t="inlineStr">
        <is>
          <t>0</t>
        </is>
      </c>
      <c r="E93" s="5" t="inlineStr">
        <is>
          <t>5.000,00</t>
        </is>
      </c>
      <c r="F93" s="4" t="inlineStr">
        <is>
          <t>200.00</t>
        </is>
      </c>
    </row>
    <row collapsed="false" customFormat="false" customHeight="false" hidden="false" ht="12.1" outlineLevel="0" r="94">
      <c r="A94" s="5" t="s">
        <f>=HYPERLINK("https://leilaoonline.net/lote/detalhe/73530", "131")</f>
      </c>
      <c r="B94" s="4" t="s">
        <f>=HYPERLINK("https://leilaoonline.net/lote/detalhe/73530", " TALHA ELÉTRICA, CAP. 5 T E MOTOR ELÉTRICO 7,5 CV")</f>
      </c>
      <c r="C94" s="4" t="inlineStr">
        <is>
          <t>Não vendido</t>
        </is>
      </c>
      <c r="D94" s="4" t="inlineStr">
        <is>
          <t>0</t>
        </is>
      </c>
      <c r="E94" s="5" t="inlineStr">
        <is>
          <t>4.000,00</t>
        </is>
      </c>
      <c r="F94" s="4" t="inlineStr">
        <is>
          <t>200.00</t>
        </is>
      </c>
    </row>
    <row collapsed="false" customFormat="false" customHeight="false" hidden="false" ht="12.1" outlineLevel="0" r="95">
      <c r="A95" s="5" t="s">
        <f>=HYPERLINK("https://leilaoonline.net/lote/detalhe/73552", "132")</f>
      </c>
      <c r="B95" s="4" t="s">
        <f>=HYPERLINK("https://leilaoonline.net/lote/detalhe/73552", " SERRA CIRCULAR TITAN COM MOTOR ELÉTRICO 7,5 CV; DIM. MESA: 1,35X0,95 M")</f>
      </c>
      <c r="C95" s="4" t="inlineStr">
        <is>
          <t>Não vendido</t>
        </is>
      </c>
      <c r="D95" s="4" t="inlineStr">
        <is>
          <t>0</t>
        </is>
      </c>
      <c r="E95" s="5" t="inlineStr">
        <is>
          <t>1.500,00</t>
        </is>
      </c>
      <c r="F95" s="4" t="inlineStr">
        <is>
          <t>200.00</t>
        </is>
      </c>
    </row>
    <row collapsed="false" customFormat="false" customHeight="false" hidden="false" ht="12.1" outlineLevel="0" r="96">
      <c r="A96" s="5" t="s">
        <f>=HYPERLINK("https://leilaoonline.net/lote/detalhe/73618", "133")</f>
      </c>
      <c r="B96" s="4" t="s">
        <f>=HYPERLINK("https://leilaoonline.net/lote/detalhe/73618", " TORNO MECÂNICO IMOR NTTN, BARRAMENTO: 1,5 M")</f>
      </c>
      <c r="C96" s="4" t="inlineStr">
        <is>
          <t>Não vendido</t>
        </is>
      </c>
      <c r="D96" s="4" t="inlineStr">
        <is>
          <t>1</t>
        </is>
      </c>
      <c r="E96" s="5" t="inlineStr">
        <is>
          <t>3.500,00</t>
        </is>
      </c>
      <c r="F96" s="4" t="inlineStr">
        <is>
          <t>200.00</t>
        </is>
      </c>
    </row>
    <row collapsed="false" customFormat="false" customHeight="false" hidden="false" ht="12.1" outlineLevel="0" r="97">
      <c r="A97" s="5" t="s">
        <f>=HYPERLINK("https://leilaoonline.net/lote/detalhe/73583", "134")</f>
      </c>
      <c r="B97" s="4" t="s">
        <f>=HYPERLINK("https://leilaoonline.net/lote/detalhe/73583", " 3 ALIMENTADORES VIBRATÓRIOS RNA TIPO: SRC-N630-1R, DIÂM. 850 MM")</f>
      </c>
      <c r="C97" s="4" t="inlineStr">
        <is>
          <t>Não vendido</t>
        </is>
      </c>
      <c r="D97" s="4" t="inlineStr">
        <is>
          <t>0</t>
        </is>
      </c>
      <c r="E97" s="5" t="inlineStr">
        <is>
          <t>6.000,00</t>
        </is>
      </c>
      <c r="F97" s="4" t="inlineStr">
        <is>
          <t>200.00</t>
        </is>
      </c>
    </row>
    <row collapsed="false" customFormat="false" customHeight="false" hidden="false" ht="12.1" outlineLevel="0" r="98">
      <c r="A98" s="5" t="s">
        <f>=HYPERLINK("https://leilaoonline.net/lote/detalhe/73585", "137")</f>
      </c>
      <c r="B98" s="4" t="s">
        <f>=HYPERLINK("https://leilaoonline.net/lote/detalhe/73585", " 2 TROCADORES DE CALOR ALFA LAVAL")</f>
      </c>
      <c r="C98" s="4" t="inlineStr">
        <is>
          <t>Não vendido</t>
        </is>
      </c>
      <c r="D98" s="4" t="inlineStr">
        <is>
          <t>0</t>
        </is>
      </c>
      <c r="E98" s="5" t="inlineStr">
        <is>
          <t>6.000,00</t>
        </is>
      </c>
      <c r="F98" s="4" t="inlineStr">
        <is>
          <t>200.00</t>
        </is>
      </c>
    </row>
    <row collapsed="false" customFormat="false" customHeight="false" hidden="false" ht="12.1" outlineLevel="0" r="99">
      <c r="A99" s="5" t="s">
        <f>=HYPERLINK("https://leilaoonline.net/lote/detalhe/73627", "139")</f>
      </c>
      <c r="B99" s="4" t="s">
        <f>=HYPERLINK("https://leilaoonline.net/lote/detalhe/73627", " PLAINA INVICTA TIPO: 5M")</f>
      </c>
      <c r="C99" s="4" t="inlineStr">
        <is>
          <t>Não vendido</t>
        </is>
      </c>
      <c r="D99" s="4" t="inlineStr">
        <is>
          <t>0</t>
        </is>
      </c>
      <c r="E99" s="5" t="inlineStr">
        <is>
          <t>2.500,00</t>
        </is>
      </c>
      <c r="F99" s="4" t="inlineStr">
        <is>
          <t>200.00</t>
        </is>
      </c>
    </row>
    <row collapsed="false" customFormat="false" customHeight="false" hidden="false" ht="12.1" outlineLevel="0" r="100">
      <c r="A100" s="5" t="s">
        <f>=HYPERLINK("https://leilaoonline.net/lote/detalhe/73652", "141")</f>
      </c>
      <c r="B100" s="4" t="s">
        <f>=HYPERLINK("https://leilaoonline.net/lote/detalhe/73652", " PRENSA P/ CALÇADOS")</f>
      </c>
      <c r="C100" s="4" t="inlineStr">
        <is>
          <t>Não vendido</t>
        </is>
      </c>
      <c r="D100" s="4" t="inlineStr">
        <is>
          <t>0</t>
        </is>
      </c>
      <c r="E100" s="5" t="inlineStr">
        <is>
          <t>2.000,00</t>
        </is>
      </c>
      <c r="F100" s="4" t="inlineStr">
        <is>
          <t>200.00</t>
        </is>
      </c>
    </row>
    <row collapsed="false" customFormat="false" customHeight="false" hidden="false" ht="12.1" outlineLevel="0" r="101">
      <c r="A101" s="5" t="s">
        <f>=HYPERLINK("https://leilaoonline.net/lote/detalhe/73649", "142")</f>
      </c>
      <c r="B101" s="4" t="s">
        <f>=HYPERLINK("https://leilaoonline.net/lote/detalhe/73649", " TORNO AUTOMÁTICO CVA Nº8")</f>
      </c>
      <c r="C101" s="4" t="inlineStr">
        <is>
          <t>Não vendido</t>
        </is>
      </c>
      <c r="D101" s="4" t="inlineStr">
        <is>
          <t>0</t>
        </is>
      </c>
      <c r="E101" s="5" t="inlineStr">
        <is>
          <t>3.000,00</t>
        </is>
      </c>
      <c r="F101" s="4" t="inlineStr">
        <is>
          <t>200.00</t>
        </is>
      </c>
    </row>
    <row collapsed="false" customFormat="false" customHeight="false" hidden="false" ht="12.1" outlineLevel="0" r="102">
      <c r="A102" s="5" t="s">
        <f>=HYPERLINK("https://leilaoonline.net/lote/detalhe/73578", "143")</f>
      </c>
      <c r="B102" s="4" t="s">
        <f>=HYPERLINK("https://leilaoonline.net/lote/detalhe/73578", " PRENSA HIDRÁULICA IMAPEL MOD. 3/SAC, CAP. 3/5 T, CURSO: 200 MM")</f>
      </c>
      <c r="C102" s="4" t="inlineStr">
        <is>
          <t>Não vendido</t>
        </is>
      </c>
      <c r="D102" s="4" t="inlineStr">
        <is>
          <t>0</t>
        </is>
      </c>
      <c r="E102" s="5" t="inlineStr">
        <is>
          <t>3.500,00</t>
        </is>
      </c>
      <c r="F102" s="4" t="inlineStr">
        <is>
          <t>200.00</t>
        </is>
      </c>
    </row>
    <row collapsed="false" customFormat="false" customHeight="false" hidden="false" ht="12.1" outlineLevel="0" r="103">
      <c r="A103" s="5" t="s">
        <f>=HYPERLINK("https://leilaoonline.net/lote/detalhe/73550", "144")</f>
      </c>
      <c r="B103" s="4" t="s">
        <f>=HYPERLINK("https://leilaoonline.net/lote/detalhe/73550", " 1 MOTOVIBRADOR FRIEDRICH, POT. 4 KW E 1 MOTOVIBRADOR S/ ESPECIFICAÇÕES")</f>
      </c>
      <c r="C103" s="4" t="inlineStr">
        <is>
          <t>Não vendido</t>
        </is>
      </c>
      <c r="D103" s="4" t="inlineStr">
        <is>
          <t>0</t>
        </is>
      </c>
      <c r="E103" s="5" t="inlineStr">
        <is>
          <t>4.000,00</t>
        </is>
      </c>
      <c r="F103" s="4" t="inlineStr">
        <is>
          <t>200.00</t>
        </is>
      </c>
    </row>
    <row collapsed="false" customFormat="false" customHeight="false" hidden="false" ht="12.1" outlineLevel="0" r="104">
      <c r="A104" s="5" t="s">
        <f>=HYPERLINK("https://leilaoonline.net/lote/detalhe/73600", "145")</f>
      </c>
      <c r="B104" s="4" t="s">
        <f>=HYPERLINK("https://leilaoonline.net/lote/detalhe/73600", " COMPRESSOR DE AR ATLAS COPCO ZR3, COM MOTOR ELÉTRICO 125 CV")</f>
      </c>
      <c r="C104" s="4" t="inlineStr">
        <is>
          <t>Não vendido</t>
        </is>
      </c>
      <c r="D104" s="4" t="inlineStr">
        <is>
          <t>0</t>
        </is>
      </c>
      <c r="E104" s="5" t="inlineStr">
        <is>
          <t>7.500,00</t>
        </is>
      </c>
      <c r="F104" s="4" t="inlineStr">
        <is>
          <t>200.00</t>
        </is>
      </c>
    </row>
    <row collapsed="false" customFormat="false" customHeight="false" hidden="false" ht="12.1" outlineLevel="0" r="105">
      <c r="A105" s="5" t="s">
        <f>=HYPERLINK("https://leilaoonline.net/lote/detalhe/73670", "147")</f>
      </c>
      <c r="B105" s="4" t="s">
        <f>=HYPERLINK("https://leilaoonline.net/lote/detalhe/73670", " EXTRUSORA DE MASSA, DIM. 1,35X0,6 M")</f>
      </c>
      <c r="C105" s="4" t="inlineStr">
        <is>
          <t>Não vendido</t>
        </is>
      </c>
      <c r="D105" s="4" t="inlineStr">
        <is>
          <t>0</t>
        </is>
      </c>
      <c r="E105" s="5" t="inlineStr">
        <is>
          <t>2.500,00</t>
        </is>
      </c>
      <c r="F105" s="4" t="inlineStr">
        <is>
          <t>200.00</t>
        </is>
      </c>
    </row>
    <row collapsed="false" customFormat="false" customHeight="false" hidden="false" ht="12.1" outlineLevel="0" r="106">
      <c r="A106" s="5" t="s">
        <f>=HYPERLINK("https://leilaoonline.net/lote/detalhe/73573", "149")</f>
      </c>
      <c r="B106" s="4" t="s">
        <f>=HYPERLINK("https://leilaoonline.net/lote/detalhe/73573", " 1 REDUTOR GR TIPO: RV250U0AA, REL. 1:40 P/ MOTOR DE 40 CV E 1 REDUTOR REDVAR TIPO: 209/461, REL. 1:392")</f>
      </c>
      <c r="C106" s="4" t="inlineStr">
        <is>
          <t>Não vendido</t>
        </is>
      </c>
      <c r="D106" s="4" t="inlineStr">
        <is>
          <t>0</t>
        </is>
      </c>
      <c r="E106" s="5" t="inlineStr">
        <is>
          <t>7.500,00</t>
        </is>
      </c>
      <c r="F106" s="4" t="inlineStr">
        <is>
          <t>200.00</t>
        </is>
      </c>
    </row>
    <row collapsed="false" customFormat="false" customHeight="false" hidden="false" ht="12.1" outlineLevel="0" r="107">
      <c r="A107" s="5" t="s">
        <f>=HYPERLINK("https://leilaoonline.net/lote/detalhe/73714", "154")</f>
      </c>
      <c r="B107" s="4" t="s">
        <f>=HYPERLINK("https://leilaoonline.net/lote/detalhe/73714", " COMPRESSOR DE AR PEG C/ MOTOR DE 12,5 CV")</f>
      </c>
      <c r="C107" s="4" t="inlineStr">
        <is>
          <t>Não vendido</t>
        </is>
      </c>
      <c r="D107" s="4" t="inlineStr">
        <is>
          <t>1</t>
        </is>
      </c>
      <c r="E107" s="5" t="inlineStr">
        <is>
          <t>3.250,00</t>
        </is>
      </c>
      <c r="F107" s="4" t="inlineStr">
        <is>
          <t>200.00</t>
        </is>
      </c>
    </row>
    <row collapsed="false" customFormat="false" customHeight="false" hidden="false" ht="12.1" outlineLevel="0" r="108">
      <c r="A108" s="5" t="s">
        <f>=HYPERLINK("https://leilaoonline.net/lote/detalhe/73716", "155")</f>
      </c>
      <c r="B108" s="4" t="s">
        <f>=HYPERLINK("https://leilaoonline.net/lote/detalhe/73716", " SERRA DE FITA BALDAN SFC-3")</f>
      </c>
      <c r="C108" s="4" t="inlineStr">
        <is>
          <t>Não vendido</t>
        </is>
      </c>
      <c r="D108" s="4" t="inlineStr">
        <is>
          <t>0</t>
        </is>
      </c>
      <c r="E108" s="5" t="inlineStr">
        <is>
          <t>6.500,00</t>
        </is>
      </c>
      <c r="F108" s="4" t="inlineStr">
        <is>
          <t>250.00</t>
        </is>
      </c>
    </row>
    <row collapsed="false" customFormat="false" customHeight="false" hidden="false" ht="12.1" outlineLevel="0" r="109">
      <c r="A109" s="5" t="s">
        <f>=HYPERLINK("https://leilaoonline.net/lote/detalhe/73724", "156")</f>
      </c>
      <c r="B109" s="4" t="s">
        <f>=HYPERLINK("https://leilaoonline.net/lote/detalhe/73724", " APROX. 25 GAVETEIROS DE AÇO")</f>
      </c>
      <c r="C109" s="4" t="inlineStr">
        <is>
          <t>Não vendido</t>
        </is>
      </c>
      <c r="D109" s="4" t="inlineStr">
        <is>
          <t>0</t>
        </is>
      </c>
      <c r="E109" s="5" t="inlineStr">
        <is>
          <t>2.500,00</t>
        </is>
      </c>
      <c r="F109" s="4" t="inlineStr">
        <is>
          <t>200.00</t>
        </is>
      </c>
    </row>
    <row collapsed="false" customFormat="false" customHeight="false" hidden="false" ht="12.1" outlineLevel="0" r="110">
      <c r="A110" s="5" t="s">
        <f>=HYPERLINK("https://leilaoonline.net/lote/detalhe/73757", "157")</f>
      </c>
      <c r="B110" s="4" t="s">
        <f>=HYPERLINK("https://leilaoonline.net/lote/detalhe/73757", " 1 serra ronemak para metais")</f>
      </c>
      <c r="C110" s="4" t="inlineStr">
        <is>
          <t>Não vendido</t>
        </is>
      </c>
      <c r="D110" s="4" t="inlineStr">
        <is>
          <t>0</t>
        </is>
      </c>
      <c r="E110" s="5" t="inlineStr">
        <is>
          <t>6.200,00</t>
        </is>
      </c>
      <c r="F110" s="4" t="inlineStr">
        <is>
          <t>250.00</t>
        </is>
      </c>
    </row>
    <row collapsed="false" customFormat="false" customHeight="false" hidden="false" ht="12.1" outlineLevel="0" r="111">
      <c r="A111" s="5" t="s">
        <f>=HYPERLINK("https://leilaoonline.net/lote/detalhe/73726", "158")</f>
      </c>
      <c r="B111" s="4" t="s">
        <f>=HYPERLINK("https://leilaoonline.net/lote/detalhe/73726", " PONTE ROLANTE, CAP. 10 T, C/ CABECEIRA E S/ TALHA")</f>
      </c>
      <c r="C111" s="4" t="inlineStr">
        <is>
          <t>Não vendido</t>
        </is>
      </c>
      <c r="D111" s="4" t="inlineStr">
        <is>
          <t>0</t>
        </is>
      </c>
      <c r="E111" s="5" t="inlineStr">
        <is>
          <t>19.500,00</t>
        </is>
      </c>
      <c r="F111" s="4" t="inlineStr">
        <is>
          <t>500.00</t>
        </is>
      </c>
    </row>
    <row collapsed="false" customFormat="false" customHeight="false" hidden="false" ht="12.1" outlineLevel="0" r="112">
      <c r="A112" s="5" t="s">
        <f>=HYPERLINK("https://leilaoonline.net/lote/detalhe/73731", "159")</f>
      </c>
      <c r="B112" s="4" t="s">
        <f>=HYPERLINK("https://leilaoonline.net/lote/detalhe/73731", " 9 MOTORES ELÉTRICOS WEG DE 15 CV, 1100 RPM, 380 V")</f>
      </c>
      <c r="C112" s="4" t="inlineStr">
        <is>
          <t>Não vendido</t>
        </is>
      </c>
      <c r="D112" s="4" t="inlineStr">
        <is>
          <t>0</t>
        </is>
      </c>
      <c r="E112" s="5" t="inlineStr">
        <is>
          <t>9.750,00</t>
        </is>
      </c>
      <c r="F112" s="4" t="inlineStr">
        <is>
          <t>200.00</t>
        </is>
      </c>
    </row>
    <row collapsed="false" customFormat="false" customHeight="false" hidden="false" ht="12.1" outlineLevel="0" r="113">
      <c r="A113" s="5" t="s">
        <f>=HYPERLINK("https://leilaoonline.net/lote/detalhe/73756", "161")</f>
      </c>
      <c r="B113" s="4" t="s">
        <f>=HYPERLINK("https://leilaoonline.net/lote/detalhe/73756", " 2 pçs trocadores de calor alfa laval")</f>
      </c>
      <c r="C113" s="4" t="inlineStr">
        <is>
          <t>Não vendido</t>
        </is>
      </c>
      <c r="D113" s="4" t="inlineStr">
        <is>
          <t>0</t>
        </is>
      </c>
      <c r="E113" s="5" t="inlineStr">
        <is>
          <t>6.200,00</t>
        </is>
      </c>
      <c r="F113" s="4" t="inlineStr">
        <is>
          <t>250.00</t>
        </is>
      </c>
    </row>
    <row collapsed="false" customFormat="false" customHeight="false" hidden="false" ht="12.1" outlineLevel="0" r="114">
      <c r="A114" s="5" t="s">
        <f>=HYPERLINK("https://leilaoonline.net/lote/detalhe/73732", "162")</f>
      </c>
      <c r="B114" s="4" t="s">
        <f>=HYPERLINK("https://leilaoonline.net/lote/detalhe/73732", " RECONDICIONADOR DE AREIA FD14")</f>
      </c>
      <c r="C114" s="4" t="inlineStr">
        <is>
          <t>Não vendido</t>
        </is>
      </c>
      <c r="D114" s="4" t="inlineStr">
        <is>
          <t>0</t>
        </is>
      </c>
      <c r="E114" s="5" t="inlineStr">
        <is>
          <t>3.250,00</t>
        </is>
      </c>
      <c r="F114" s="4" t="inlineStr">
        <is>
          <t>200.00</t>
        </is>
      </c>
    </row>
    <row collapsed="false" customFormat="false" customHeight="false" hidden="false" ht="12.1" outlineLevel="0" r="115">
      <c r="A115" s="5" t="s">
        <f>=HYPERLINK("https://leilaoonline.net/lote/detalhe/73735", "163")</f>
      </c>
      <c r="B115" s="4" t="s">
        <f>=HYPERLINK("https://leilaoonline.net/lote/detalhe/73735", " 2 BATEDEIRAS INCO TIPO P18")</f>
      </c>
      <c r="C115" s="4" t="inlineStr">
        <is>
          <t>Não vendido</t>
        </is>
      </c>
      <c r="D115" s="4" t="inlineStr">
        <is>
          <t>0</t>
        </is>
      </c>
      <c r="E115" s="5" t="inlineStr">
        <is>
          <t>5.200,00</t>
        </is>
      </c>
      <c r="F115" s="4" t="inlineStr">
        <is>
          <t>200.00</t>
        </is>
      </c>
    </row>
    <row collapsed="false" customFormat="false" customHeight="false" hidden="false" ht="12.1" outlineLevel="0" r="116">
      <c r="A116" s="5" t="s">
        <f>=HYPERLINK("https://leilaoonline.net/lote/detalhe/73725", "165")</f>
      </c>
      <c r="B116" s="4" t="s">
        <f>=HYPERLINK("https://leilaoonline.net/lote/detalhe/73725", " TANQUE CILÍNDRICO VERTICAL EM INOX, DIÂM.: 1,7 M E ALTURA: 2,4 M")</f>
      </c>
      <c r="C116" s="4" t="inlineStr">
        <is>
          <t>Não vendido</t>
        </is>
      </c>
      <c r="D116" s="4" t="inlineStr">
        <is>
          <t>0</t>
        </is>
      </c>
      <c r="E116" s="5" t="inlineStr">
        <is>
          <t>6.500,00</t>
        </is>
      </c>
      <c r="F116" s="4" t="inlineStr">
        <is>
          <t>250.00</t>
        </is>
      </c>
    </row>
    <row collapsed="false" customFormat="false" customHeight="false" hidden="false" ht="12.1" outlineLevel="0" r="117">
      <c r="A117" s="5" t="s">
        <f>=HYPERLINK("https://leilaoonline.net/lote/detalhe/73712", "166")</f>
      </c>
      <c r="B117" s="4" t="s">
        <f>=HYPERLINK("https://leilaoonline.net/lote/detalhe/73712", " TANQUE CILÍNDRICO VERTICAL EM INOX, DIÂM.: 1,2 M E ALTURA: 3 M")</f>
      </c>
      <c r="C117" s="4" t="inlineStr">
        <is>
          <t>Não vendido</t>
        </is>
      </c>
      <c r="D117" s="4" t="inlineStr">
        <is>
          <t>0</t>
        </is>
      </c>
      <c r="E117" s="5" t="inlineStr">
        <is>
          <t>6.500,00</t>
        </is>
      </c>
      <c r="F117" s="4" t="inlineStr">
        <is>
          <t>250.00</t>
        </is>
      </c>
    </row>
    <row collapsed="false" customFormat="false" customHeight="false" hidden="false" ht="12.1" outlineLevel="0" r="118">
      <c r="A118" s="5" t="s">
        <f>=HYPERLINK("https://leilaoonline.net/lote/detalhe/73739", "167")</f>
      </c>
      <c r="B118" s="4" t="s">
        <f>=HYPERLINK("https://leilaoonline.net/lote/detalhe/73739", " 3 TANQUES CILÍNDRICOS EM INOX, DIÂM.: 0,6 M E ALTURA: 0,6 M")</f>
      </c>
      <c r="C118" s="4" t="inlineStr">
        <is>
          <t>Não vendido</t>
        </is>
      </c>
      <c r="D118" s="4" t="inlineStr">
        <is>
          <t>0</t>
        </is>
      </c>
      <c r="E118" s="5" t="inlineStr">
        <is>
          <t>3.250,00</t>
        </is>
      </c>
      <c r="F118" s="4" t="inlineStr">
        <is>
          <t>200.00</t>
        </is>
      </c>
    </row>
    <row collapsed="false" customFormat="false" customHeight="false" hidden="false" ht="12.1" outlineLevel="0" r="119">
      <c r="A119" s="5" t="s">
        <f>=HYPERLINK("https://leilaoonline.net/lote/detalhe/73711", "168")</f>
      </c>
      <c r="B119" s="4" t="s">
        <f>=HYPERLINK("https://leilaoonline.net/lote/detalhe/73711", " PÓRTICO")</f>
      </c>
      <c r="C119" s="4" t="inlineStr">
        <is>
          <t>Não vendido</t>
        </is>
      </c>
      <c r="D119" s="4" t="inlineStr">
        <is>
          <t>0</t>
        </is>
      </c>
      <c r="E119" s="5" t="inlineStr">
        <is>
          <t>2.925,00</t>
        </is>
      </c>
      <c r="F119" s="4" t="inlineStr">
        <is>
          <t>200.00</t>
        </is>
      </c>
    </row>
    <row collapsed="false" customFormat="false" customHeight="false" hidden="false" ht="12.1" outlineLevel="0" r="120">
      <c r="A120" s="5" t="s">
        <f>=HYPERLINK("https://leilaoonline.net/lote/detalhe/73719", "169")</f>
      </c>
      <c r="B120" s="4" t="s">
        <f>=HYPERLINK("https://leilaoonline.net/lote/detalhe/73719", " PÓRTICO")</f>
      </c>
      <c r="C120" s="4" t="inlineStr">
        <is>
          <t>Não vendido</t>
        </is>
      </c>
      <c r="D120" s="4" t="inlineStr">
        <is>
          <t>0</t>
        </is>
      </c>
      <c r="E120" s="5" t="inlineStr">
        <is>
          <t>2.925,00</t>
        </is>
      </c>
      <c r="F120" s="4" t="inlineStr">
        <is>
          <t>200.00</t>
        </is>
      </c>
    </row>
    <row collapsed="false" customFormat="false" customHeight="false" hidden="false" ht="12.1" outlineLevel="0" r="121">
      <c r="A121" s="5" t="s">
        <f>=HYPERLINK("https://leilaoonline.net/lote/detalhe/73718", "170")</f>
      </c>
      <c r="B121" s="4" t="s">
        <f>=HYPERLINK("https://leilaoonline.net/lote/detalhe/73718", " CENTRÍFUGA EM INOX, DIÂM.: 1 M")</f>
      </c>
      <c r="C121" s="4" t="inlineStr">
        <is>
          <t>Não vendido</t>
        </is>
      </c>
      <c r="D121" s="4" t="inlineStr">
        <is>
          <t>0</t>
        </is>
      </c>
      <c r="E121" s="5" t="inlineStr">
        <is>
          <t>6.500,00</t>
        </is>
      </c>
      <c r="F121" s="4" t="inlineStr">
        <is>
          <t>250.00</t>
        </is>
      </c>
    </row>
    <row collapsed="false" customFormat="false" customHeight="false" hidden="false" ht="12.1" outlineLevel="0" r="122">
      <c r="A122" s="5" t="s">
        <f>=HYPERLINK("https://leilaoonline.net/lote/detalhe/73728", "171")</f>
      </c>
      <c r="B122" s="4" t="s">
        <f>=HYPERLINK("https://leilaoonline.net/lote/detalhe/73728", " ROSCA TRANSPORTADORA EM INOX, COMPR. 3 M")</f>
      </c>
      <c r="C122" s="4" t="inlineStr">
        <is>
          <t>Não vendido</t>
        </is>
      </c>
      <c r="D122" s="4" t="inlineStr">
        <is>
          <t>1</t>
        </is>
      </c>
      <c r="E122" s="5" t="inlineStr">
        <is>
          <t>5.850,00</t>
        </is>
      </c>
      <c r="F122" s="4" t="inlineStr">
        <is>
          <t>250.00</t>
        </is>
      </c>
    </row>
    <row collapsed="false" customFormat="false" customHeight="false" hidden="false" ht="12.1" outlineLevel="0" r="123">
      <c r="A123" s="5" t="s">
        <f>=HYPERLINK("https://leilaoonline.net/lote/detalhe/73758", "172")</f>
      </c>
      <c r="B123" s="4" t="s">
        <f>=HYPERLINK("https://leilaoonline.net/lote/detalhe/73758", " Prensa tipo C")</f>
      </c>
      <c r="C123" s="4" t="inlineStr">
        <is>
          <t>Não vendido</t>
        </is>
      </c>
      <c r="D123" s="4" t="inlineStr">
        <is>
          <t>0</t>
        </is>
      </c>
      <c r="E123" s="5" t="inlineStr">
        <is>
          <t>12.500,00</t>
        </is>
      </c>
      <c r="F123" s="4" t="inlineStr">
        <is>
          <t>250.00</t>
        </is>
      </c>
    </row>
    <row collapsed="false" customFormat="false" customHeight="false" hidden="false" ht="12.1" outlineLevel="0" r="124">
      <c r="A124" s="5" t="s">
        <f>=HYPERLINK("https://leilaoonline.net/lote/detalhe/73710", "173")</f>
      </c>
      <c r="B124" s="4" t="s">
        <f>=HYPERLINK("https://leilaoonline.net/lote/detalhe/73710", " MOTOBOMBA DARKA, C/ MOTOR DE 25 CV, 1750 RPM, 220/380/440/760 V")</f>
      </c>
      <c r="C124" s="4" t="inlineStr">
        <is>
          <t>Não vendido</t>
        </is>
      </c>
      <c r="D124" s="4" t="inlineStr">
        <is>
          <t>0</t>
        </is>
      </c>
      <c r="E124" s="5" t="inlineStr">
        <is>
          <t>3.250,00</t>
        </is>
      </c>
      <c r="F124" s="4" t="inlineStr">
        <is>
          <t>200.00</t>
        </is>
      </c>
    </row>
    <row collapsed="false" customFormat="false" customHeight="false" hidden="false" ht="12.1" outlineLevel="0" r="125">
      <c r="A125" s="5" t="s">
        <f>=HYPERLINK("https://leilaoonline.net/lote/detalhe/73723", "174")</f>
      </c>
      <c r="B125" s="4" t="s">
        <f>=HYPERLINK("https://leilaoonline.net/lote/detalhe/73723", " 2 TANQUES TRAPEZOIDAIS EM INOX, BASE: 1,2 X 1,2 M")</f>
      </c>
      <c r="C125" s="4" t="inlineStr">
        <is>
          <t>Não vendido</t>
        </is>
      </c>
      <c r="D125" s="4" t="inlineStr">
        <is>
          <t>0</t>
        </is>
      </c>
      <c r="E125" s="5" t="inlineStr">
        <is>
          <t>5.200,00</t>
        </is>
      </c>
      <c r="F125" s="4" t="inlineStr">
        <is>
          <t>250.00</t>
        </is>
      </c>
    </row>
    <row collapsed="false" customFormat="false" customHeight="false" hidden="false" ht="12.1" outlineLevel="0" r="126">
      <c r="A126" s="5" t="s">
        <f>=HYPERLINK("https://leilaoonline.net/lote/detalhe/73722", "175")</f>
      </c>
      <c r="B126" s="4" t="s">
        <f>=HYPERLINK("https://leilaoonline.net/lote/detalhe/73722", " GUILHOTINA FUNTIMOD P/ PAPEL")</f>
      </c>
      <c r="C126" s="4" t="inlineStr">
        <is>
          <t>Não vendido</t>
        </is>
      </c>
      <c r="D126" s="4" t="inlineStr">
        <is>
          <t>0</t>
        </is>
      </c>
      <c r="E126" s="5" t="inlineStr">
        <is>
          <t>1.950,00</t>
        </is>
      </c>
      <c r="F126" s="4" t="inlineStr">
        <is>
          <t>200.00</t>
        </is>
      </c>
    </row>
    <row collapsed="false" customFormat="false" customHeight="false" hidden="false" ht="12.1" outlineLevel="0" r="127">
      <c r="A127" s="5" t="s">
        <f>=HYPERLINK("https://leilaoonline.net/lote/detalhe/73755", "176")</f>
      </c>
      <c r="B127" s="4" t="s">
        <f>=HYPERLINK("https://leilaoonline.net/lote/detalhe/73755", " Furadeira de bancada")</f>
      </c>
      <c r="C127" s="4" t="inlineStr">
        <is>
          <t>Não vendido</t>
        </is>
      </c>
      <c r="D127" s="4" t="inlineStr">
        <is>
          <t>0</t>
        </is>
      </c>
      <c r="E127" s="5" t="inlineStr">
        <is>
          <t>3.000,00</t>
        </is>
      </c>
      <c r="F127" s="4" t="inlineStr">
        <is>
          <t>250.00</t>
        </is>
      </c>
    </row>
    <row collapsed="false" customFormat="false" customHeight="false" hidden="false" ht="12.1" outlineLevel="0" r="128">
      <c r="A128" s="5" t="s">
        <f>=HYPERLINK("https://leilaoonline.net/lote/detalhe/73721", "177")</f>
      </c>
      <c r="B128" s="4" t="s">
        <f>=HYPERLINK("https://leilaoonline.net/lote/detalhe/73721", " GUINCHO C/ REDUTOR E C/ MOTOR DE 4 CV, 1160 RPM")</f>
      </c>
      <c r="C128" s="4" t="inlineStr">
        <is>
          <t>Não vendido</t>
        </is>
      </c>
      <c r="D128" s="4" t="inlineStr">
        <is>
          <t>0</t>
        </is>
      </c>
      <c r="E128" s="5" t="inlineStr">
        <is>
          <t>3.250,00</t>
        </is>
      </c>
      <c r="F128" s="4" t="inlineStr">
        <is>
          <t>200.00</t>
        </is>
      </c>
    </row>
    <row collapsed="false" customFormat="false" customHeight="false" hidden="false" ht="12.1" outlineLevel="0" r="129">
      <c r="A129" s="5" t="s">
        <f>=HYPERLINK("https://leilaoonline.net/lote/detalhe/73729", "178")</f>
      </c>
      <c r="B129" s="4" t="s">
        <f>=HYPERLINK("https://leilaoonline.net/lote/detalhe/73729", " 4 BOMBAS KSB")</f>
      </c>
      <c r="C129" s="4" t="inlineStr">
        <is>
          <t>Não vendido</t>
        </is>
      </c>
      <c r="D129" s="4" t="inlineStr">
        <is>
          <t>0</t>
        </is>
      </c>
      <c r="E129" s="5" t="inlineStr">
        <is>
          <t>5.200,00</t>
        </is>
      </c>
      <c r="F129" s="4" t="inlineStr">
        <is>
          <t>250.00</t>
        </is>
      </c>
    </row>
    <row collapsed="false" customFormat="false" customHeight="false" hidden="false" ht="12.1" outlineLevel="0" r="130">
      <c r="A130" s="5" t="s">
        <f>=HYPERLINK("https://leilaoonline.net/lote/detalhe/73709", "179")</f>
      </c>
      <c r="B130" s="4" t="s">
        <f>=HYPERLINK("https://leilaoonline.net/lote/detalhe/73709", " MOTOBOMBA KSB, C/ MOTOR DE 20 CV, 1780 RPM, 220/380/440 V")</f>
      </c>
      <c r="C130" s="4" t="inlineStr">
        <is>
          <t>Não vendido</t>
        </is>
      </c>
      <c r="D130" s="4" t="inlineStr">
        <is>
          <t>0</t>
        </is>
      </c>
      <c r="E130" s="5" t="inlineStr">
        <is>
          <t>2.600,00</t>
        </is>
      </c>
      <c r="F130" s="4" t="inlineStr">
        <is>
          <t>200.00</t>
        </is>
      </c>
    </row>
    <row collapsed="false" customFormat="false" customHeight="false" hidden="false" ht="12.1" outlineLevel="0" r="131">
      <c r="A131" s="5" t="s">
        <f>=HYPERLINK("https://leilaoonline.net/lote/detalhe/73717", "180")</f>
      </c>
      <c r="B131" s="4" t="s">
        <f>=HYPERLINK("https://leilaoonline.net/lote/detalhe/73717", " FILTRO MANGA C/ 8 MANGAS")</f>
      </c>
      <c r="C131" s="4" t="inlineStr">
        <is>
          <t>Não vendido</t>
        </is>
      </c>
      <c r="D131" s="4" t="inlineStr">
        <is>
          <t>0</t>
        </is>
      </c>
      <c r="E131" s="5" t="inlineStr">
        <is>
          <t>2.600,00</t>
        </is>
      </c>
      <c r="F131" s="4" t="inlineStr">
        <is>
          <t>200.00</t>
        </is>
      </c>
    </row>
    <row collapsed="false" customFormat="false" customHeight="false" hidden="false" ht="12.1" outlineLevel="0" r="132">
      <c r="A132" s="5" t="s">
        <f>=HYPERLINK("https://leilaoonline.net/lote/detalhe/73738", "181")</f>
      </c>
      <c r="B132" s="4" t="s">
        <f>=HYPERLINK("https://leilaoonline.net/lote/detalhe/73738", " FURADEIRA DE COLUNA VARIA C/ MOTOR 2 ROTAÇÕES (RPM 840 A 3 CV/RPM 1680 A 5 CV)")</f>
      </c>
      <c r="C132" s="4" t="inlineStr">
        <is>
          <t>Não vendido</t>
        </is>
      </c>
      <c r="D132" s="4" t="inlineStr">
        <is>
          <t>1</t>
        </is>
      </c>
      <c r="E132" s="5" t="inlineStr">
        <is>
          <t>3.250,00</t>
        </is>
      </c>
      <c r="F132" s="4" t="inlineStr">
        <is>
          <t>200.00</t>
        </is>
      </c>
    </row>
    <row collapsed="false" customFormat="false" customHeight="false" hidden="false" ht="12.1" outlineLevel="0" r="133">
      <c r="A133" s="5" t="s">
        <f>=HYPERLINK("https://leilaoonline.net/lote/detalhe/73720", "182")</f>
      </c>
      <c r="B133" s="4" t="s">
        <f>=HYPERLINK("https://leilaoonline.net/lote/detalhe/73720", " SECADORA, CAP. 15 KG, C/ MOTOR DE 1 CV")</f>
      </c>
      <c r="C133" s="4" t="inlineStr">
        <is>
          <t>Não vendido</t>
        </is>
      </c>
      <c r="D133" s="4" t="inlineStr">
        <is>
          <t>0</t>
        </is>
      </c>
      <c r="E133" s="5" t="inlineStr">
        <is>
          <t>3.250,00</t>
        </is>
      </c>
      <c r="F133" s="4" t="inlineStr">
        <is>
          <t>200.00</t>
        </is>
      </c>
    </row>
    <row collapsed="false" customFormat="false" customHeight="false" hidden="false" ht="12.1" outlineLevel="0" r="134">
      <c r="A134" s="5" t="s">
        <f>=HYPERLINK("https://leilaoonline.net/lote/detalhe/73715", "183")</f>
      </c>
      <c r="B134" s="4" t="s">
        <f>=HYPERLINK("https://leilaoonline.net/lote/detalhe/73715", " GUARITA EM FIBRA, DIM.: 1X1X2 M")</f>
      </c>
      <c r="C134" s="4" t="inlineStr">
        <is>
          <t>Não vendido</t>
        </is>
      </c>
      <c r="D134" s="4" t="inlineStr">
        <is>
          <t>0</t>
        </is>
      </c>
      <c r="E134" s="5" t="inlineStr">
        <is>
          <t>1.170,00</t>
        </is>
      </c>
      <c r="F134" s="4" t="inlineStr">
        <is>
          <t>150.00</t>
        </is>
      </c>
    </row>
    <row collapsed="false" customFormat="false" customHeight="false" hidden="false" ht="12.1" outlineLevel="0" r="135">
      <c r="A135" s="5" t="s">
        <f>=HYPERLINK("https://leilaoonline.net/lote/detalhe/73734", "184")</f>
      </c>
      <c r="B135" s="4" t="s">
        <f>=HYPERLINK("https://leilaoonline.net/lote/detalhe/73734", " 2 PRENSAS C/ MOTORES DE 4 E 7,5 CV")</f>
      </c>
      <c r="C135" s="4" t="inlineStr">
        <is>
          <t>Não vendido</t>
        </is>
      </c>
      <c r="D135" s="4" t="inlineStr">
        <is>
          <t>0</t>
        </is>
      </c>
      <c r="E135" s="5" t="inlineStr">
        <is>
          <t>5.200,00</t>
        </is>
      </c>
      <c r="F135" s="4" t="inlineStr">
        <is>
          <t>250.00</t>
        </is>
      </c>
    </row>
    <row collapsed="false" customFormat="false" customHeight="false" hidden="false" ht="12.1" outlineLevel="0" r="136">
      <c r="A136" s="5" t="s">
        <f>=HYPERLINK("https://leilaoonline.net/lote/detalhe/73727", "186")</f>
      </c>
      <c r="B136" s="4" t="s">
        <f>=HYPERLINK("https://leilaoonline.net/lote/detalhe/73727", " MISTURADOR")</f>
      </c>
      <c r="C136" s="4" t="inlineStr">
        <is>
          <t>Não vendido</t>
        </is>
      </c>
      <c r="D136" s="4" t="inlineStr">
        <is>
          <t>0</t>
        </is>
      </c>
      <c r="E136" s="5" t="inlineStr">
        <is>
          <t>3.900,00</t>
        </is>
      </c>
      <c r="F136" s="4" t="inlineStr">
        <is>
          <t>200.00</t>
        </is>
      </c>
    </row>
    <row collapsed="false" customFormat="false" customHeight="false" hidden="false" ht="12.1" outlineLevel="0" r="137">
      <c r="A137" s="5" t="s">
        <f>=HYPERLINK("https://leilaoonline.net/lote/detalhe/73736", "187")</f>
      </c>
      <c r="B137" s="4" t="s">
        <f>=HYPERLINK("https://leilaoonline.net/lote/detalhe/73736", " MISTURADOR")</f>
      </c>
      <c r="C137" s="4" t="inlineStr">
        <is>
          <t>Não vendido</t>
        </is>
      </c>
      <c r="D137" s="4" t="inlineStr">
        <is>
          <t>0</t>
        </is>
      </c>
      <c r="E137" s="5" t="inlineStr">
        <is>
          <t>4.550,00</t>
        </is>
      </c>
      <c r="F137" s="4" t="inlineStr">
        <is>
          <t>200.00</t>
        </is>
      </c>
    </row>
    <row collapsed="false" customFormat="false" customHeight="false" hidden="false" ht="12.1" outlineLevel="0" r="138">
      <c r="A138" s="5" t="s">
        <f>=HYPERLINK("https://leilaoonline.net/lote/detalhe/73730", "188")</f>
      </c>
      <c r="B138" s="4" t="s">
        <f>=HYPERLINK("https://leilaoonline.net/lote/detalhe/73730", " EXTRUSORA C/ ROSCA SOBRESSALENTE")</f>
      </c>
      <c r="C138" s="4" t="inlineStr">
        <is>
          <t>Não vendido</t>
        </is>
      </c>
      <c r="D138" s="4" t="inlineStr">
        <is>
          <t>0</t>
        </is>
      </c>
      <c r="E138" s="5" t="inlineStr">
        <is>
          <t>6.500,00</t>
        </is>
      </c>
      <c r="F138" s="4" t="inlineStr">
        <is>
          <t>250.00</t>
        </is>
      </c>
    </row>
    <row collapsed="false" customFormat="false" customHeight="false" hidden="false" ht="12.1" outlineLevel="0" r="139">
      <c r="A139" s="5" t="s">
        <f>=HYPERLINK("https://leilaoonline.net/lote/detalhe/73713", "189")</f>
      </c>
      <c r="B139" s="4" t="s">
        <f>=HYPERLINK("https://leilaoonline.net/lote/detalhe/73713", " PRENSA C/ UNIDADE HIDRÁULICA")</f>
      </c>
      <c r="C139" s="4" t="inlineStr">
        <is>
          <t>Não vendido</t>
        </is>
      </c>
      <c r="D139" s="4" t="inlineStr">
        <is>
          <t>0</t>
        </is>
      </c>
      <c r="E139" s="5" t="inlineStr">
        <is>
          <t>4.550,00</t>
        </is>
      </c>
      <c r="F139" s="4" t="inlineStr">
        <is>
          <t>200.00</t>
        </is>
      </c>
    </row>
    <row collapsed="false" customFormat="false" customHeight="false" hidden="false" ht="12.1" outlineLevel="0" r="140">
      <c r="A140" s="5" t="s">
        <f>=HYPERLINK("https://leilaoonline.net/lote/detalhe/73759", "190")</f>
      </c>
      <c r="B140" s="4" t="s">
        <f>=HYPERLINK("https://leilaoonline.net/lote/detalhe/73759", " Lote de bombas centrífugas: 2 motores de 25 cv,  2 motores 15 cv weg e 1 bomba sem motor")</f>
      </c>
      <c r="C140" s="4" t="inlineStr">
        <is>
          <t>Não vendido</t>
        </is>
      </c>
      <c r="D140" s="4" t="inlineStr">
        <is>
          <t>0</t>
        </is>
      </c>
      <c r="E140" s="5" t="inlineStr">
        <is>
          <t>7.500,00</t>
        </is>
      </c>
      <c r="F140" s="4" t="inlineStr">
        <is>
          <t>250.00</t>
        </is>
      </c>
    </row>
    <row collapsed="false" customFormat="false" customHeight="false" hidden="false" ht="12.1" outlineLevel="0" r="141">
      <c r="A141" s="5" t="s">
        <f>=HYPERLINK("https://leilaoonline.net/lote/detalhe/73733", "191")</f>
      </c>
      <c r="B141" s="4" t="s">
        <f>=HYPERLINK("https://leilaoonline.net/lote/detalhe/73733", " 4 REDUTORES")</f>
      </c>
      <c r="C141" s="4" t="inlineStr">
        <is>
          <t>Não vendido</t>
        </is>
      </c>
      <c r="D141" s="4" t="inlineStr">
        <is>
          <t>0</t>
        </is>
      </c>
      <c r="E141" s="5" t="inlineStr">
        <is>
          <t>13.000,00</t>
        </is>
      </c>
      <c r="F141" s="4" t="inlineStr">
        <is>
          <t>500.00</t>
        </is>
      </c>
    </row>
    <row collapsed="false" customFormat="false" customHeight="false" hidden="false" ht="12.1" outlineLevel="0" r="142">
      <c r="A142" s="5" t="s">
        <f>=HYPERLINK("https://leilaoonline.net/lote/detalhe/73737", "192")</f>
      </c>
      <c r="B142" s="4" t="s">
        <f>=HYPERLINK("https://leilaoonline.net/lote/detalhe/73737", " 1 MOTORREDUTOR DE 30 CV, REL.: 1:100")</f>
      </c>
      <c r="C142" s="4" t="inlineStr">
        <is>
          <t>Não vendido</t>
        </is>
      </c>
      <c r="D142" s="4" t="inlineStr">
        <is>
          <t>0</t>
        </is>
      </c>
      <c r="E142" s="5" t="inlineStr">
        <is>
          <t>6.500,00</t>
        </is>
      </c>
      <c r="F142" s="4" t="inlineStr">
        <is>
          <t>250.00</t>
        </is>
      </c>
    </row>
    <row collapsed="false" customFormat="false" customHeight="false" hidden="false" ht="12.1" outlineLevel="0" r="143">
      <c r="A143" s="5" t="s">
        <f>=HYPERLINK("https://leilaoonline.net/lote/detalhe/73740", "193")</f>
      </c>
      <c r="B143" s="4" t="s">
        <f>=HYPERLINK("https://leilaoonline.net/lote/detalhe/73740", " MISTURADOR EM INOX RIBBON BLENER")</f>
      </c>
      <c r="C143" s="4" t="inlineStr">
        <is>
          <t>Vendido</t>
        </is>
      </c>
      <c r="D143" s="4" t="inlineStr">
        <is>
          <t>2</t>
        </is>
      </c>
      <c r="E143" s="5" t="inlineStr">
        <is>
          <t>7.000,00</t>
        </is>
      </c>
      <c r="F143" s="4" t="inlineStr">
        <is>
          <t>250.00</t>
        </is>
      </c>
    </row>
    <row collapsed="false" customFormat="false" customHeight="false" hidden="false" ht="12.1" outlineLevel="0" r="144">
      <c r="A144" s="5" t="s">
        <f>=HYPERLINK("https://leilaoonline.net/lote/detalhe/73741", "194")</f>
      </c>
      <c r="B144" s="4" t="s">
        <f>=HYPERLINK("https://leilaoonline.net/lote/detalhe/73741", " SERRA POLIKORTE, C/ MOTOR DE 5 CV")</f>
      </c>
      <c r="C144" s="4" t="inlineStr">
        <is>
          <t>Não vendido</t>
        </is>
      </c>
      <c r="D144" s="4" t="inlineStr">
        <is>
          <t>0</t>
        </is>
      </c>
      <c r="E144" s="5" t="inlineStr">
        <is>
          <t>2.275,00</t>
        </is>
      </c>
      <c r="F144" s="4" t="inlineStr">
        <is>
          <t>200.00</t>
        </is>
      </c>
    </row>
    <row collapsed="false" customFormat="false" customHeight="false" hidden="false" ht="12.1" outlineLevel="0" r="145">
      <c r="A145" s="5" t="s">
        <f>=HYPERLINK("https://leilaoonline.net/lote/detalhe/73742", "195")</f>
      </c>
      <c r="B145" s="4" t="s">
        <f>=HYPERLINK("https://leilaoonline.net/lote/detalhe/73742", " REDUTOR, PESO APROX. 2 T")</f>
      </c>
      <c r="C145" s="4" t="inlineStr">
        <is>
          <t>Não vendido</t>
        </is>
      </c>
      <c r="D145" s="4" t="inlineStr">
        <is>
          <t>0</t>
        </is>
      </c>
      <c r="E145" s="5" t="inlineStr">
        <is>
          <t>4.550,00</t>
        </is>
      </c>
      <c r="F145" s="4" t="inlineStr">
        <is>
          <t>200.00</t>
        </is>
      </c>
    </row>
    <row collapsed="false" customFormat="false" customHeight="false" hidden="false" ht="12.1" outlineLevel="0" r="146">
      <c r="A146" s="5" t="s">
        <f>=HYPERLINK("https://leilaoonline.net/lote/detalhe/73746", "196")</f>
      </c>
      <c r="B146" s="4" t="s">
        <f>=HYPERLINK("https://leilaoonline.net/lote/detalhe/73746", " Estufa para secagem tamanho 1.900 x 800 x 1.500")</f>
      </c>
      <c r="C146" s="4" t="inlineStr">
        <is>
          <t>Não vendido</t>
        </is>
      </c>
      <c r="D146" s="4" t="inlineStr">
        <is>
          <t>0</t>
        </is>
      </c>
      <c r="E146" s="5" t="inlineStr">
        <is>
          <t>3.000,00</t>
        </is>
      </c>
      <c r="F146" s="4" t="inlineStr">
        <is>
          <t>250.00</t>
        </is>
      </c>
    </row>
    <row collapsed="false" customFormat="false" customHeight="false" hidden="false" ht="12.1" outlineLevel="0" r="147">
      <c r="A147" s="5" t="s">
        <f>=HYPERLINK("https://leilaoonline.net/lote/detalhe/73743", "197")</f>
      </c>
      <c r="B147" s="4" t="s">
        <f>=HYPERLINK("https://leilaoonline.net/lote/detalhe/73743", " BOMBA HIDRÁULICA, C/ MOTOR DE 10 CV, 1100 RPM")</f>
      </c>
      <c r="C147" s="4" t="inlineStr">
        <is>
          <t>Não vendido</t>
        </is>
      </c>
      <c r="D147" s="4" t="inlineStr">
        <is>
          <t>0</t>
        </is>
      </c>
      <c r="E147" s="5" t="inlineStr">
        <is>
          <t>1.950,00</t>
        </is>
      </c>
      <c r="F147" s="4" t="inlineStr">
        <is>
          <t>200.00</t>
        </is>
      </c>
    </row>
    <row collapsed="false" customFormat="false" customHeight="false" hidden="false" ht="12.1" outlineLevel="0" r="148">
      <c r="A148" s="5" t="s">
        <f>=HYPERLINK("https://leilaoonline.net/lote/detalhe/73744", "198")</f>
      </c>
      <c r="B148" s="4" t="s">
        <f>=HYPERLINK("https://leilaoonline.net/lote/detalhe/73744", " Impressora HP design jep 8000s")</f>
      </c>
      <c r="C148" s="4" t="inlineStr">
        <is>
          <t>Não vendido</t>
        </is>
      </c>
      <c r="D148" s="4" t="inlineStr">
        <is>
          <t>0</t>
        </is>
      </c>
      <c r="E148" s="5" t="inlineStr">
        <is>
          <t>8.000,00</t>
        </is>
      </c>
      <c r="F148" s="4" t="inlineStr">
        <is>
          <t>250.00</t>
        </is>
      </c>
    </row>
    <row collapsed="false" customFormat="false" customHeight="false" hidden="false" ht="12.1" outlineLevel="0" r="149">
      <c r="A149" s="5" t="s">
        <f>=HYPERLINK("https://leilaoonline.net/lote/detalhe/73754", "199")</f>
      </c>
      <c r="B149" s="4" t="s">
        <f>=HYPERLINK("https://leilaoonline.net/lote/detalhe/73754", " Estufa para secagem tamanho 1.900 x 800 x 1.500")</f>
      </c>
      <c r="C149" s="4" t="inlineStr">
        <is>
          <t>Não vendido</t>
        </is>
      </c>
      <c r="D149" s="4" t="inlineStr">
        <is>
          <t>0</t>
        </is>
      </c>
      <c r="E149" s="5" t="inlineStr">
        <is>
          <t>3.000,00</t>
        </is>
      </c>
      <c r="F149" s="4" t="inlineStr">
        <is>
          <t>250.00</t>
        </is>
      </c>
    </row>
    <row collapsed="false" customFormat="false" customHeight="false" hidden="false" ht="12.1" outlineLevel="0" r="150">
      <c r="A150" s="5" t="s">
        <f>=HYPERLINK("https://leilaoonline.net/lote/detalhe/73664", "651")</f>
      </c>
      <c r="B150" s="4" t="s">
        <f>=HYPERLINK("https://leilaoonline.net/lote/detalhe/73664", " BOMBA DE VÁCUO OMEL C/ MOTOR ELÉTRICO 10 CV")</f>
      </c>
      <c r="C150" s="4" t="inlineStr">
        <is>
          <t>Não vendido</t>
        </is>
      </c>
      <c r="D150" s="4" t="inlineStr">
        <is>
          <t>0</t>
        </is>
      </c>
      <c r="E150" s="5" t="inlineStr">
        <is>
          <t>1.750,00</t>
        </is>
      </c>
      <c r="F150" s="4" t="inlineStr">
        <is>
          <t>200.00</t>
        </is>
      </c>
    </row>
    <row collapsed="false" customFormat="false" customHeight="false" hidden="false" ht="12.1" outlineLevel="0" r="151">
      <c r="A151" s="5" t="s">
        <f>=HYPERLINK("https://leilaoonline.net/lote/detalhe/73565", "652")</f>
      </c>
      <c r="B151" s="4" t="s">
        <f>=HYPERLINK("https://leilaoonline.net/lote/detalhe/73565", " 4 PAINEIS DIVERSOS C/ COMPONENTES")</f>
      </c>
      <c r="C151" s="4" t="inlineStr">
        <is>
          <t>Não vendido</t>
        </is>
      </c>
      <c r="D151" s="4" t="inlineStr">
        <is>
          <t>0</t>
        </is>
      </c>
      <c r="E151" s="5" t="inlineStr">
        <is>
          <t>2.000,00</t>
        </is>
      </c>
      <c r="F151" s="4" t="inlineStr">
        <is>
          <t>200.00</t>
        </is>
      </c>
    </row>
    <row collapsed="false" customFormat="false" customHeight="false" hidden="false" ht="12.1" outlineLevel="0" r="152">
      <c r="A152" s="5" t="s">
        <f>=HYPERLINK("https://leilaoonline.net/lote/detalhe/73575", "654")</f>
      </c>
      <c r="B152" s="4" t="s">
        <f>=HYPERLINK("https://leilaoonline.net/lote/detalhe/73575", " EXAUSTOR S/ ESPECIFICAÇÕES")</f>
      </c>
      <c r="C152" s="4" t="inlineStr">
        <is>
          <t>Não vendido</t>
        </is>
      </c>
      <c r="D152" s="4" t="inlineStr">
        <is>
          <t>0</t>
        </is>
      </c>
      <c r="E152" s="5" t="inlineStr">
        <is>
          <t>1.750,00</t>
        </is>
      </c>
      <c r="F152" s="4" t="inlineStr">
        <is>
          <t>200.00</t>
        </is>
      </c>
    </row>
    <row collapsed="false" customFormat="false" customHeight="false" hidden="false" ht="12.1" outlineLevel="0" r="153">
      <c r="A153" s="5" t="s">
        <f>=HYPERLINK("https://leilaoonline.net/lote/detalhe/73666", "655")</f>
      </c>
      <c r="B153" s="4" t="s">
        <f>=HYPERLINK("https://leilaoonline.net/lote/detalhe/73666", " 2 EXAUSTORES BERNAUER (APENAS 1 COM MOTOR)")</f>
      </c>
      <c r="C153" s="4" t="inlineStr">
        <is>
          <t>Não vendido</t>
        </is>
      </c>
      <c r="D153" s="4" t="inlineStr">
        <is>
          <t>0</t>
        </is>
      </c>
      <c r="E153" s="5" t="inlineStr">
        <is>
          <t>2.500,00</t>
        </is>
      </c>
      <c r="F153" s="4" t="inlineStr">
        <is>
          <t>200.00</t>
        </is>
      </c>
    </row>
    <row collapsed="false" customFormat="false" customHeight="false" hidden="false" ht="12.1" outlineLevel="0" r="154">
      <c r="A154" s="5" t="s">
        <f>=HYPERLINK("https://leilaoonline.net/lote/detalhe/73642", "658")</f>
      </c>
      <c r="B154" s="4" t="s">
        <f>=HYPERLINK("https://leilaoonline.net/lote/detalhe/73642", " EXAUSTOR MACDONALD C/ MOTOR ELÉTRICO 40 HP")</f>
      </c>
      <c r="C154" s="4" t="inlineStr">
        <is>
          <t>Não vendido</t>
        </is>
      </c>
      <c r="D154" s="4" t="inlineStr">
        <is>
          <t>0</t>
        </is>
      </c>
      <c r="E154" s="5" t="inlineStr">
        <is>
          <t>3.000,00</t>
        </is>
      </c>
      <c r="F154" s="4" t="inlineStr">
        <is>
          <t>200.00</t>
        </is>
      </c>
    </row>
    <row collapsed="false" customFormat="false" customHeight="false" hidden="false" ht="12.1" outlineLevel="0" r="155">
      <c r="A155" s="5" t="s">
        <f>=HYPERLINK("https://leilaoonline.net/lote/detalhe/73608", "659")</f>
      </c>
      <c r="B155" s="4" t="s">
        <f>=HYPERLINK("https://leilaoonline.net/lote/detalhe/73608", " ESTUFA EM INOX C/ BANDEJA E 2 PORTAS")</f>
      </c>
      <c r="C155" s="4" t="inlineStr">
        <is>
          <t>Não vendido</t>
        </is>
      </c>
      <c r="D155" s="4" t="inlineStr">
        <is>
          <t>0</t>
        </is>
      </c>
      <c r="E155" s="5" t="inlineStr">
        <is>
          <t>6.000,00</t>
        </is>
      </c>
      <c r="F155" s="4" t="inlineStr">
        <is>
          <t>200.00</t>
        </is>
      </c>
    </row>
    <row collapsed="false" customFormat="false" customHeight="false" hidden="false" ht="12.1" outlineLevel="0" r="156">
      <c r="A156" s="5" t="s">
        <f>=HYPERLINK("https://leilaoonline.net/lote/detalhe/73636", "661")</f>
      </c>
      <c r="B156" s="4" t="s">
        <f>=HYPERLINK("https://leilaoonline.net/lote/detalhe/73636", " 2 ESTUFAS TIPO MUFLA")</f>
      </c>
      <c r="C156" s="4" t="inlineStr">
        <is>
          <t>Não vendido</t>
        </is>
      </c>
      <c r="D156" s="4" t="inlineStr">
        <is>
          <t>0</t>
        </is>
      </c>
      <c r="E156" s="5" t="inlineStr">
        <is>
          <t>1.500,00</t>
        </is>
      </c>
      <c r="F156" s="4" t="inlineStr">
        <is>
          <t>200.00</t>
        </is>
      </c>
    </row>
    <row collapsed="false" customFormat="false" customHeight="false" hidden="false" ht="12.1" outlineLevel="0" r="157">
      <c r="A157" s="5" t="s">
        <f>=HYPERLINK("https://leilaoonline.net/lote/detalhe/73655", "663")</f>
      </c>
      <c r="B157" s="4" t="s">
        <f>=HYPERLINK("https://leilaoonline.net/lote/detalhe/73655", " TÚNEL DE ENCOLHIMENTO S/ ESPECIFICAÇÕES")</f>
      </c>
      <c r="C157" s="4" t="inlineStr">
        <is>
          <t>Não vendido</t>
        </is>
      </c>
      <c r="D157" s="4" t="inlineStr">
        <is>
          <t>0</t>
        </is>
      </c>
      <c r="E157" s="5" t="inlineStr">
        <is>
          <t>7.500,00</t>
        </is>
      </c>
      <c r="F157" s="4" t="inlineStr">
        <is>
          <t>200.00</t>
        </is>
      </c>
    </row>
    <row collapsed="false" customFormat="false" customHeight="false" hidden="false" ht="12.1" outlineLevel="0" r="158">
      <c r="A158" s="5" t="s">
        <f>=HYPERLINK("https://leilaoonline.net/lote/detalhe/73597", "664")</f>
      </c>
      <c r="B158" s="4" t="s">
        <f>=HYPERLINK("https://leilaoonline.net/lote/detalhe/73597", " VENTILADOR INDUSTRIAL SPARKER C/ MOTO ELÉTRICO 25 HP")</f>
      </c>
      <c r="C158" s="4" t="inlineStr">
        <is>
          <t>Não vendido</t>
        </is>
      </c>
      <c r="D158" s="4" t="inlineStr">
        <is>
          <t>0</t>
        </is>
      </c>
      <c r="E158" s="5" t="inlineStr">
        <is>
          <t>1.750,00</t>
        </is>
      </c>
      <c r="F158" s="4" t="inlineStr">
        <is>
          <t>200.00</t>
        </is>
      </c>
    </row>
    <row collapsed="false" customFormat="false" customHeight="false" hidden="false" ht="12.1" outlineLevel="0" r="159">
      <c r="A159" s="5" t="s">
        <f>=HYPERLINK("https://leilaoonline.net/lote/detalhe/73638", "665")</f>
      </c>
      <c r="B159" s="4" t="s">
        <f>=HYPERLINK("https://leilaoonline.net/lote/detalhe/73638", " MOINHO DE BOLAS S/ ESPECIFICAÇÕES")</f>
      </c>
      <c r="C159" s="4" t="inlineStr">
        <is>
          <t>Não vendido</t>
        </is>
      </c>
      <c r="D159" s="4" t="inlineStr">
        <is>
          <t>0</t>
        </is>
      </c>
      <c r="E159" s="5" t="inlineStr">
        <is>
          <t>1.500,00</t>
        </is>
      </c>
      <c r="F159" s="4" t="inlineStr">
        <is>
          <t>200.00</t>
        </is>
      </c>
    </row>
    <row collapsed="false" customFormat="false" customHeight="false" hidden="false" ht="12.1" outlineLevel="0" r="160">
      <c r="A160" s="5" t="s">
        <f>=HYPERLINK("https://leilaoonline.net/lote/detalhe/73594", "666")</f>
      </c>
      <c r="B160" s="4" t="s">
        <f>=HYPERLINK("https://leilaoonline.net/lote/detalhe/73594", " MOINHO DE BOLAS, CAP. 2000 KG")</f>
      </c>
      <c r="C160" s="4" t="inlineStr">
        <is>
          <t>Não vendido</t>
        </is>
      </c>
      <c r="D160" s="4" t="inlineStr">
        <is>
          <t>0</t>
        </is>
      </c>
      <c r="E160" s="5" t="inlineStr">
        <is>
          <t>11.000,00</t>
        </is>
      </c>
      <c r="F160" s="4" t="inlineStr">
        <is>
          <t>200.00</t>
        </is>
      </c>
    </row>
    <row collapsed="false" customFormat="false" customHeight="false" hidden="false" ht="12.1" outlineLevel="0" r="161">
      <c r="A161" s="5" t="s">
        <f>=HYPERLINK("https://leilaoonline.net/lote/detalhe/73668", "667")</f>
      </c>
      <c r="B161" s="4" t="s">
        <f>=HYPERLINK("https://leilaoonline.net/lote/detalhe/73668", " TORNO MECÂNICO PROMECA 400, BARRAMENTO: 1,5 M")</f>
      </c>
      <c r="C161" s="4" t="inlineStr">
        <is>
          <t>Não vendido</t>
        </is>
      </c>
      <c r="D161" s="4" t="inlineStr">
        <is>
          <t>0</t>
        </is>
      </c>
      <c r="E161" s="5" t="inlineStr">
        <is>
          <t>4.000,00</t>
        </is>
      </c>
      <c r="F161" s="4" t="inlineStr">
        <is>
          <t>200.00</t>
        </is>
      </c>
    </row>
    <row collapsed="false" customFormat="false" customHeight="false" hidden="false" ht="12.1" outlineLevel="0" r="162">
      <c r="A162" s="5" t="s">
        <f>=HYPERLINK("https://leilaoonline.net/lote/detalhe/73704", "669")</f>
      </c>
      <c r="B162" s="4" t="s">
        <f>=HYPERLINK("https://leilaoonline.net/lote/detalhe/73704", " COMPRESSOR DE AR NORTOFF 80 PÉS, COM MOTOR ELÉTRICO 20 CV")</f>
      </c>
      <c r="C162" s="4" t="inlineStr">
        <is>
          <t>Não vendido</t>
        </is>
      </c>
      <c r="D162" s="4" t="inlineStr">
        <is>
          <t>0</t>
        </is>
      </c>
      <c r="E162" s="5" t="inlineStr">
        <is>
          <t>3.500,00</t>
        </is>
      </c>
      <c r="F162" s="4" t="inlineStr">
        <is>
          <t>200.00</t>
        </is>
      </c>
    </row>
    <row collapsed="false" customFormat="false" customHeight="false" hidden="false" ht="12.1" outlineLevel="0" r="163">
      <c r="A163" s="5" t="s">
        <f>=HYPERLINK("https://leilaoonline.net/lote/detalhe/73593", "672")</f>
      </c>
      <c r="B163" s="4" t="s">
        <f>=HYPERLINK("https://leilaoonline.net/lote/detalhe/73593", " TORNO MECÂNICO IMOR, BARRAMENTO: 3 M")</f>
      </c>
      <c r="C163" s="4" t="inlineStr">
        <is>
          <t>Não vendido</t>
        </is>
      </c>
      <c r="D163" s="4" t="inlineStr">
        <is>
          <t>0</t>
        </is>
      </c>
      <c r="E163" s="5" t="inlineStr">
        <is>
          <t>7.500,00</t>
        </is>
      </c>
      <c r="F163" s="4" t="inlineStr">
        <is>
          <t>200.00</t>
        </is>
      </c>
    </row>
    <row collapsed="false" customFormat="false" customHeight="false" hidden="false" ht="12.1" outlineLevel="0" r="164">
      <c r="A164" s="5" t="s">
        <f>=HYPERLINK("https://leilaoonline.net/lote/detalhe/73604", "673")</f>
      </c>
      <c r="B164" s="4" t="s">
        <f>=HYPERLINK("https://leilaoonline.net/lote/detalhe/73604", " 2 COMPRESSOR DE AR WAYNE 240 PÉS, SEM MOTOR")</f>
      </c>
      <c r="C164" s="4" t="inlineStr">
        <is>
          <t>Não vendido</t>
        </is>
      </c>
      <c r="D164" s="4" t="inlineStr">
        <is>
          <t>0</t>
        </is>
      </c>
      <c r="E164" s="5" t="inlineStr">
        <is>
          <t>6.000,00</t>
        </is>
      </c>
      <c r="F164" s="4" t="inlineStr">
        <is>
          <t>200.00</t>
        </is>
      </c>
    </row>
    <row collapsed="false" customFormat="false" customHeight="false" hidden="false" ht="12.1" outlineLevel="0" r="165">
      <c r="A165" s="5" t="s">
        <f>=HYPERLINK("https://leilaoonline.net/lote/detalhe/73647", "674")</f>
      </c>
      <c r="B165" s="4" t="s">
        <f>=HYPERLINK("https://leilaoonline.net/lote/detalhe/73647", " EXAUSTOR C/ MOTOR")</f>
      </c>
      <c r="C165" s="4" t="inlineStr">
        <is>
          <t>Não vendido</t>
        </is>
      </c>
      <c r="D165" s="4" t="inlineStr">
        <is>
          <t>0</t>
        </is>
      </c>
      <c r="E165" s="5" t="inlineStr">
        <is>
          <t>1.500,00</t>
        </is>
      </c>
      <c r="F165" s="4" t="inlineStr">
        <is>
          <t>200.00</t>
        </is>
      </c>
    </row>
    <row collapsed="false" customFormat="false" customHeight="false" hidden="false" ht="12.1" outlineLevel="0" r="166">
      <c r="A166" s="5" t="s">
        <f>=HYPERLINK("https://leilaoonline.net/lote/detalhe/73702", "676")</f>
      </c>
      <c r="B166" s="4" t="s">
        <f>=HYPERLINK("https://leilaoonline.net/lote/detalhe/73702", " VENTILADOR INDUSTRIAL SPARKER C/ MOTO ELÉTRICO 25 HP")</f>
      </c>
      <c r="C166" s="4" t="inlineStr">
        <is>
          <t>Não vendido</t>
        </is>
      </c>
      <c r="D166" s="4" t="inlineStr">
        <is>
          <t>0</t>
        </is>
      </c>
      <c r="E166" s="5" t="inlineStr">
        <is>
          <t>1.750,00</t>
        </is>
      </c>
      <c r="F166" s="4" t="inlineStr">
        <is>
          <t>200.00</t>
        </is>
      </c>
    </row>
    <row collapsed="false" customFormat="false" customHeight="false" hidden="false" ht="12.1" outlineLevel="0" r="167">
      <c r="A167" s="5" t="s">
        <f>=HYPERLINK("https://leilaoonline.net/lote/detalhe/73640", "677")</f>
      </c>
      <c r="B167" s="4" t="s">
        <f>=HYPERLINK("https://leilaoonline.net/lote/detalhe/73640", " AFIADORA DE FERRAMENTAS PB")</f>
      </c>
      <c r="C167" s="4" t="inlineStr">
        <is>
          <t>Não vendido</t>
        </is>
      </c>
      <c r="D167" s="4" t="inlineStr">
        <is>
          <t>0</t>
        </is>
      </c>
      <c r="E167" s="5" t="inlineStr">
        <is>
          <t>1.000,00</t>
        </is>
      </c>
      <c r="F167" s="4" t="inlineStr">
        <is>
          <t>200.00</t>
        </is>
      </c>
    </row>
    <row collapsed="false" customFormat="false" customHeight="false" hidden="false" ht="12.1" outlineLevel="0" r="168">
      <c r="A168" s="5" t="s">
        <f>=HYPERLINK("https://leilaoonline.net/lote/detalhe/73645", "679")</f>
      </c>
      <c r="B168" s="4" t="s">
        <f>=HYPERLINK("https://leilaoonline.net/lote/detalhe/73645", " EXAUSTOR S/ ESPECIFICAÇÕES")</f>
      </c>
      <c r="C168" s="4" t="inlineStr">
        <is>
          <t>Não vendido</t>
        </is>
      </c>
      <c r="D168" s="4" t="inlineStr">
        <is>
          <t>0</t>
        </is>
      </c>
      <c r="E168" s="5" t="inlineStr">
        <is>
          <t>1.000,00</t>
        </is>
      </c>
      <c r="F168" s="4" t="inlineStr">
        <is>
          <t>200.00</t>
        </is>
      </c>
    </row>
    <row collapsed="false" customFormat="false" customHeight="false" hidden="false" ht="12.1" outlineLevel="0" r="169">
      <c r="A169" s="5" t="s">
        <f>=HYPERLINK("https://leilaoonline.net/lote/detalhe/73582", "680")</f>
      </c>
      <c r="B169" s="4" t="s">
        <f>=HYPERLINK("https://leilaoonline.net/lote/detalhe/73582", " MOINHO DE FACA C/ MOTOR ELÉTRICO 10 HP")</f>
      </c>
      <c r="C169" s="4" t="inlineStr">
        <is>
          <t>Não vendido</t>
        </is>
      </c>
      <c r="D169" s="4" t="inlineStr">
        <is>
          <t>0</t>
        </is>
      </c>
      <c r="E169" s="5" t="inlineStr">
        <is>
          <t>1.500,00</t>
        </is>
      </c>
      <c r="F169" s="4" t="inlineStr">
        <is>
          <t>200.00</t>
        </is>
      </c>
    </row>
    <row collapsed="false" customFormat="false" customHeight="false" hidden="false" ht="12.1" outlineLevel="0" r="170">
      <c r="A170" s="5" t="s">
        <f>=HYPERLINK("https://leilaoonline.net/lote/detalhe/73699", "682")</f>
      </c>
      <c r="B170" s="4" t="s">
        <f>=HYPERLINK("https://leilaoonline.net/lote/detalhe/73699", " 3 EXAUSTORES SEM MOTOR")</f>
      </c>
      <c r="C170" s="4" t="inlineStr">
        <is>
          <t>Não vendido</t>
        </is>
      </c>
      <c r="D170" s="4" t="inlineStr">
        <is>
          <t>0</t>
        </is>
      </c>
      <c r="E170" s="5" t="inlineStr">
        <is>
          <t>2.000,00</t>
        </is>
      </c>
      <c r="F170" s="4" t="inlineStr">
        <is>
          <t>200.00</t>
        </is>
      </c>
    </row>
    <row collapsed="false" customFormat="false" customHeight="false" hidden="false" ht="12.1" outlineLevel="0" r="171">
      <c r="A171" s="5" t="s">
        <f>=HYPERLINK("https://leilaoonline.net/lote/detalhe/73688", "684")</f>
      </c>
      <c r="B171" s="4" t="s">
        <f>=HYPERLINK("https://leilaoonline.net/lote/detalhe/73688", " EXAUSTOR C/ MOTOR ELÉTRICO 20 HP")</f>
      </c>
      <c r="C171" s="4" t="inlineStr">
        <is>
          <t>Não vendido</t>
        </is>
      </c>
      <c r="D171" s="4" t="inlineStr">
        <is>
          <t>0</t>
        </is>
      </c>
      <c r="E171" s="5" t="inlineStr">
        <is>
          <t>1.500,00</t>
        </is>
      </c>
      <c r="F171" s="4" t="inlineStr">
        <is>
          <t>200.00</t>
        </is>
      </c>
    </row>
    <row collapsed="false" customFormat="false" customHeight="false" hidden="false" ht="12.1" outlineLevel="0" r="172">
      <c r="A172" s="5" t="s">
        <f>=HYPERLINK("https://leilaoonline.net/lote/detalhe/73676", "685")</f>
      </c>
      <c r="B172" s="4" t="s">
        <f>=HYPERLINK("https://leilaoonline.net/lote/detalhe/73676", " TUNEL DE ENCOLHIMENTO EPET SABF 800")</f>
      </c>
      <c r="C172" s="4" t="inlineStr">
        <is>
          <t>Não vendido</t>
        </is>
      </c>
      <c r="D172" s="4" t="inlineStr">
        <is>
          <t>0</t>
        </is>
      </c>
      <c r="E172" s="5" t="inlineStr">
        <is>
          <t>7.500,00</t>
        </is>
      </c>
      <c r="F172" s="4" t="inlineStr">
        <is>
          <t>200.00</t>
        </is>
      </c>
    </row>
    <row collapsed="false" customFormat="false" customHeight="false" hidden="false" ht="12.1" outlineLevel="0" r="173">
      <c r="A173" s="5" t="s">
        <f>=HYPERLINK("https://leilaoonline.net/lote/detalhe/73662", "686")</f>
      </c>
      <c r="B173" s="4" t="s">
        <f>=HYPERLINK("https://leilaoonline.net/lote/detalhe/73662", " COMPRESSOR TIPO ROOTS AERDEN GMB18, Q: 213M³/MIN., M: 230 KV")</f>
      </c>
      <c r="C173" s="4" t="inlineStr">
        <is>
          <t>Não vendido</t>
        </is>
      </c>
      <c r="D173" s="4" t="inlineStr">
        <is>
          <t>0</t>
        </is>
      </c>
      <c r="E173" s="5" t="inlineStr">
        <is>
          <t>7.500,00</t>
        </is>
      </c>
      <c r="F173" s="4" t="inlineStr">
        <is>
          <t>200.00</t>
        </is>
      </c>
    </row>
    <row collapsed="false" customFormat="false" customHeight="false" hidden="false" ht="12.1" outlineLevel="0" r="174">
      <c r="A174" s="5" t="s">
        <f>=HYPERLINK("https://leilaoonline.net/lote/detalhe/73632", "687")</f>
      </c>
      <c r="B174" s="4" t="s">
        <f>=HYPERLINK("https://leilaoonline.net/lote/detalhe/73632", " COMPRESSOR TIPO ROOTS AERDEN GMB18, Q: 213M³/MIN., M: 230 KV")</f>
      </c>
      <c r="C174" s="4" t="inlineStr">
        <is>
          <t>Não vendido</t>
        </is>
      </c>
      <c r="D174" s="4" t="inlineStr">
        <is>
          <t>0</t>
        </is>
      </c>
      <c r="E174" s="5" t="inlineStr">
        <is>
          <t>7.500,00</t>
        </is>
      </c>
      <c r="F174" s="4" t="inlineStr">
        <is>
          <t>200.00</t>
        </is>
      </c>
    </row>
    <row collapsed="false" customFormat="false" customHeight="false" hidden="false" ht="12.1" outlineLevel="0" r="175">
      <c r="A175" s="5" t="s">
        <f>=HYPERLINK("https://leilaoonline.net/lote/detalhe/73683", "688")</f>
      </c>
      <c r="B175" s="4" t="s">
        <f>=HYPERLINK("https://leilaoonline.net/lote/detalhe/73683", " EXTRUSORA DORST TIPO: V10SP, ANO: 1969")</f>
      </c>
      <c r="C175" s="4" t="inlineStr">
        <is>
          <t>Não vendido</t>
        </is>
      </c>
      <c r="D175" s="4" t="inlineStr">
        <is>
          <t>0</t>
        </is>
      </c>
      <c r="E175" s="5" t="inlineStr">
        <is>
          <t>4.000,00</t>
        </is>
      </c>
      <c r="F175" s="4" t="inlineStr">
        <is>
          <t>200.00</t>
        </is>
      </c>
    </row>
    <row collapsed="false" customFormat="false" customHeight="false" hidden="false" ht="12.1" outlineLevel="0" r="176">
      <c r="A176" s="5" t="s">
        <f>=HYPERLINK("https://leilaoonline.net/lote/detalhe/73580", "689")</f>
      </c>
      <c r="B176" s="4" t="s">
        <f>=HYPERLINK("https://leilaoonline.net/lote/detalhe/73580", " 5 ESTEIRAS TRANSPORTADORAS DIVERSAS")</f>
      </c>
      <c r="C176" s="4" t="inlineStr">
        <is>
          <t>Não vendido</t>
        </is>
      </c>
      <c r="D176" s="4" t="inlineStr">
        <is>
          <t>0</t>
        </is>
      </c>
      <c r="E176" s="5" t="inlineStr">
        <is>
          <t>2.500,00</t>
        </is>
      </c>
      <c r="F176" s="4" t="inlineStr">
        <is>
          <t>200.00</t>
        </is>
      </c>
    </row>
    <row collapsed="false" customFormat="false" customHeight="false" hidden="false" ht="12.1" outlineLevel="0" r="177">
      <c r="A177" s="5" t="s">
        <f>=HYPERLINK("https://leilaoonline.net/lote/detalhe/73678", "691")</f>
      </c>
      <c r="B177" s="4" t="s">
        <f>=HYPERLINK("https://leilaoonline.net/lote/detalhe/73678", " COMPRESSOR DE AR WORTHINGTON, COM MOTOR ELÉTRICO 20 HP")</f>
      </c>
      <c r="C177" s="4" t="inlineStr">
        <is>
          <t>Não vendido</t>
        </is>
      </c>
      <c r="D177" s="4" t="inlineStr">
        <is>
          <t>0</t>
        </is>
      </c>
      <c r="E177" s="5" t="inlineStr">
        <is>
          <t>1.500,00</t>
        </is>
      </c>
      <c r="F177" s="4" t="inlineStr">
        <is>
          <t>200.00</t>
        </is>
      </c>
    </row>
    <row collapsed="false" customFormat="false" customHeight="false" hidden="false" ht="12.1" outlineLevel="0" r="178">
      <c r="A178" s="5" t="s">
        <f>=HYPERLINK("https://leilaoonline.net/lote/detalhe/73697", "692")</f>
      </c>
      <c r="B178" s="4" t="s">
        <f>=HYPERLINK("https://leilaoonline.net/lote/detalhe/73697", " EXAUSTOR C/ MOTOR ELÉTRICO 25 HP")</f>
      </c>
      <c r="C178" s="4" t="inlineStr">
        <is>
          <t>Não vendido</t>
        </is>
      </c>
      <c r="D178" s="4" t="inlineStr">
        <is>
          <t>1</t>
        </is>
      </c>
      <c r="E178" s="5" t="inlineStr">
        <is>
          <t>2.000,00</t>
        </is>
      </c>
      <c r="F178" s="4" t="inlineStr">
        <is>
          <t>200.00</t>
        </is>
      </c>
    </row>
    <row collapsed="false" customFormat="false" customHeight="false" hidden="false" ht="12.1" outlineLevel="0" r="179">
      <c r="A179" s="5" t="s">
        <f>=HYPERLINK("https://leilaoonline.net/lote/detalhe/73692", "693")</f>
      </c>
      <c r="B179" s="4" t="s">
        <f>=HYPERLINK("https://leilaoonline.net/lote/detalhe/73692", " VENTILADOR GEESP MOD. 8, COM MOTOR ELÉTRICO 20 HP")</f>
      </c>
      <c r="C179" s="4" t="inlineStr">
        <is>
          <t>Não vendido</t>
        </is>
      </c>
      <c r="D179" s="4" t="inlineStr">
        <is>
          <t>0</t>
        </is>
      </c>
      <c r="E179" s="5" t="inlineStr">
        <is>
          <t>2.500,00</t>
        </is>
      </c>
      <c r="F179" s="4" t="inlineStr">
        <is>
          <t>200.00</t>
        </is>
      </c>
    </row>
    <row collapsed="false" customFormat="false" customHeight="false" hidden="false" ht="12.1" outlineLevel="0" r="180">
      <c r="A180" s="5" t="s">
        <f>=HYPERLINK("https://leilaoonline.net/lote/detalhe/73672", "694")</f>
      </c>
      <c r="B180" s="4" t="s">
        <f>=HYPERLINK("https://leilaoonline.net/lote/detalhe/73672", " 2 EXAUSTORES (APENAS 1 COM MOTOR)")</f>
      </c>
      <c r="C180" s="4" t="inlineStr">
        <is>
          <t>Não vendido</t>
        </is>
      </c>
      <c r="D180" s="4" t="inlineStr">
        <is>
          <t>0</t>
        </is>
      </c>
      <c r="E180" s="5" t="inlineStr">
        <is>
          <t>2.500,00</t>
        </is>
      </c>
      <c r="F180" s="4" t="inlineStr">
        <is>
          <t>200.00</t>
        </is>
      </c>
    </row>
    <row collapsed="false" customFormat="false" customHeight="false" hidden="false" ht="12.1" outlineLevel="0" r="181">
      <c r="A181" s="5" t="s">
        <f>=HYPERLINK("https://leilaoonline.net/lote/detalhe/73685", "695")</f>
      </c>
      <c r="B181" s="4" t="s">
        <f>=HYPERLINK("https://leilaoonline.net/lote/detalhe/73685", " DESUMIDIFICADOR DE AR TROPICAL")</f>
      </c>
      <c r="C181" s="4" t="inlineStr">
        <is>
          <t>Não vendido</t>
        </is>
      </c>
      <c r="D181" s="4" t="inlineStr">
        <is>
          <t>0</t>
        </is>
      </c>
      <c r="E181" s="5" t="inlineStr">
        <is>
          <t>1.500,00</t>
        </is>
      </c>
      <c r="F181" s="4" t="inlineStr">
        <is>
          <t>200.00</t>
        </is>
      </c>
    </row>
    <row collapsed="false" customFormat="false" customHeight="false" hidden="false" ht="12.1" outlineLevel="0" r="182">
      <c r="A182" s="5" t="s">
        <f>=HYPERLINK("https://leilaoonline.net/lote/detalhe/73691", "696")</f>
      </c>
      <c r="B182" s="4" t="s">
        <f>=HYPERLINK("https://leilaoonline.net/lote/detalhe/73691", " 4 PAINÉIS ELÉTRICOS DIVERSOS COM COMPONENTES")</f>
      </c>
      <c r="C182" s="4" t="inlineStr">
        <is>
          <t>Não vendido</t>
        </is>
      </c>
      <c r="D182" s="4" t="inlineStr">
        <is>
          <t>0</t>
        </is>
      </c>
      <c r="E182" s="5" t="inlineStr">
        <is>
          <t>1.000,00</t>
        </is>
      </c>
      <c r="F182" s="4" t="inlineStr">
        <is>
          <t>200.00</t>
        </is>
      </c>
    </row>
    <row collapsed="false" customFormat="false" customHeight="false" hidden="false" ht="12.1" outlineLevel="0" r="183">
      <c r="A183" s="5" t="s">
        <f>=HYPERLINK("https://leilaoonline.net/lote/detalhe/73695", "697")</f>
      </c>
      <c r="B183" s="4" t="s">
        <f>=HYPERLINK("https://leilaoonline.net/lote/detalhe/73695", " MOINHO DE BOLA HEXAGONAL COM MOTOR E REDUTOR")</f>
      </c>
      <c r="C183" s="4" t="inlineStr">
        <is>
          <t>Não vendido</t>
        </is>
      </c>
      <c r="D183" s="4" t="inlineStr">
        <is>
          <t>0</t>
        </is>
      </c>
      <c r="E183" s="5" t="inlineStr">
        <is>
          <t>2.500,00</t>
        </is>
      </c>
      <c r="F183" s="4" t="inlineStr">
        <is>
          <t>200.00</t>
        </is>
      </c>
    </row>
    <row collapsed="false" customFormat="false" customHeight="false" hidden="false" ht="12.1" outlineLevel="0" r="184">
      <c r="A184" s="5" t="s">
        <f>=HYPERLINK("https://leilaoonline.net/lote/detalhe/73680", "699")</f>
      </c>
      <c r="B184" s="4" t="s">
        <f>=HYPERLINK("https://leilaoonline.net/lote/detalhe/73680", " EXAUSTOR HIGROTEC COM MOTOR ELÉTRICO 25 HP")</f>
      </c>
      <c r="C184" s="4" t="inlineStr">
        <is>
          <t>Não vendido</t>
        </is>
      </c>
      <c r="D184" s="4" t="inlineStr">
        <is>
          <t>0</t>
        </is>
      </c>
      <c r="E184" s="5" t="inlineStr">
        <is>
          <t>1.750,00</t>
        </is>
      </c>
      <c r="F184" s="4" t="inlineStr">
        <is>
          <t>200.00</t>
        </is>
      </c>
    </row>
    <row collapsed="false" customFormat="false" customHeight="false" hidden="false" ht="12.1" outlineLevel="0" r="185">
      <c r="A185" s="5" t="s">
        <f>=HYPERLINK("https://leilaoonline.net/lote/detalhe/73705", "701")</f>
      </c>
      <c r="B185" s="4" t="s">
        <f>=HYPERLINK("https://leilaoonline.net/lote/detalhe/73705", " VARREDEIRA INDUSTRIAL ELECTROLUX")</f>
      </c>
      <c r="C185" s="4" t="inlineStr">
        <is>
          <t>Não vendido</t>
        </is>
      </c>
      <c r="D185" s="4" t="inlineStr">
        <is>
          <t>0</t>
        </is>
      </c>
      <c r="E185" s="5" t="inlineStr">
        <is>
          <t>2.500,00</t>
        </is>
      </c>
      <c r="F185" s="4" t="inlineStr">
        <is>
          <t>200.00</t>
        </is>
      </c>
    </row>
    <row collapsed="false" customFormat="false" customHeight="false" hidden="false" ht="12.1" outlineLevel="0" r="186">
      <c r="A186" s="5" t="s">
        <f>=HYPERLINK("https://leilaoonline.net/lote/detalhe/73708", "704")</f>
      </c>
      <c r="B186" s="4" t="s">
        <f>=HYPERLINK("https://leilaoonline.net/lote/detalhe/73708", "CARRO PONTE. CAPACIDADE 12 TONELADAS")</f>
      </c>
      <c r="C186" s="4" t="inlineStr">
        <is>
          <t>Não vendido</t>
        </is>
      </c>
      <c r="D186" s="4" t="inlineStr">
        <is>
          <t>0</t>
        </is>
      </c>
      <c r="E186" s="5" t="inlineStr">
        <is>
          <t>9.000,00</t>
        </is>
      </c>
      <c r="F186" s="4" t="inlineStr">
        <is>
          <t>250.00</t>
        </is>
      </c>
    </row>
    <row collapsed="false" customFormat="false" customHeight="false" hidden="false" ht="12.1" outlineLevel="0" r="187">
      <c r="A187" s="5" t="s">
        <f>=HYPERLINK("https://leilaoonline.net/lote/detalhe/73458", "1002")</f>
      </c>
      <c r="B187" s="4" t="s">
        <f>=HYPERLINK("https://leilaoonline.net/lote/detalhe/73458", " PRENSA HIDRÁULICA LUXOR LCN, CAP. 5 T")</f>
      </c>
      <c r="C187" s="4" t="inlineStr">
        <is>
          <t>Não vendido</t>
        </is>
      </c>
      <c r="D187" s="4" t="inlineStr">
        <is>
          <t>0</t>
        </is>
      </c>
      <c r="E187" s="5" t="inlineStr">
        <is>
          <t>4.000,00</t>
        </is>
      </c>
      <c r="F187" s="4" t="inlineStr">
        <is>
          <t>200.00</t>
        </is>
      </c>
    </row>
    <row collapsed="false" customFormat="false" customHeight="false" hidden="false" ht="12.1" outlineLevel="0" r="188">
      <c r="A188" s="5" t="s">
        <f>=HYPERLINK("https://leilaoonline.net/lote/detalhe/73427", "1003")</f>
      </c>
      <c r="B188" s="4" t="s">
        <f>=HYPERLINK("https://leilaoonline.net/lote/detalhe/73427", " SERRA DE FITA RONEMAK AC 300, ANO: 1992")</f>
      </c>
      <c r="C188" s="4" t="inlineStr">
        <is>
          <t>Não vendido</t>
        </is>
      </c>
      <c r="D188" s="4" t="inlineStr">
        <is>
          <t>0</t>
        </is>
      </c>
      <c r="E188" s="5" t="inlineStr">
        <is>
          <t>2.250,00</t>
        </is>
      </c>
      <c r="F188" s="4" t="inlineStr">
        <is>
          <t>200.00</t>
        </is>
      </c>
    </row>
    <row collapsed="false" customFormat="false" customHeight="false" hidden="false" ht="12.1" outlineLevel="0" r="189">
      <c r="A189" s="5" t="s">
        <f>=HYPERLINK("https://leilaoonline.net/lote/detalhe/73431", "1004")</f>
      </c>
      <c r="B189" s="4" t="s">
        <f>=HYPERLINK("https://leilaoonline.net/lote/detalhe/73431", " MOINHO DE FACA S/ MOTOR")</f>
      </c>
      <c r="C189" s="4" t="inlineStr">
        <is>
          <t>Não vendido</t>
        </is>
      </c>
      <c r="D189" s="4" t="inlineStr">
        <is>
          <t>1</t>
        </is>
      </c>
      <c r="E189" s="5" t="inlineStr">
        <is>
          <t>3.000,00</t>
        </is>
      </c>
      <c r="F189" s="4" t="inlineStr">
        <is>
          <t>200.00</t>
        </is>
      </c>
    </row>
    <row collapsed="false" customFormat="false" customHeight="false" hidden="false" ht="12.1" outlineLevel="0" r="190">
      <c r="A190" s="5" t="s">
        <f>=HYPERLINK("https://leilaoonline.net/lote/detalhe/73430", "1005")</f>
      </c>
      <c r="B190" s="4" t="s">
        <f>=HYPERLINK("https://leilaoonline.net/lote/detalhe/73430", " VENTOINHA COM QUEIMADOR E MOTOR ELÉTRICO 7,5 CV")</f>
      </c>
      <c r="C190" s="4" t="inlineStr">
        <is>
          <t>Não vendido</t>
        </is>
      </c>
      <c r="D190" s="4" t="inlineStr">
        <is>
          <t>0</t>
        </is>
      </c>
      <c r="E190" s="5" t="inlineStr">
        <is>
          <t>3.500,00</t>
        </is>
      </c>
      <c r="F190" s="4" t="inlineStr">
        <is>
          <t>200.00</t>
        </is>
      </c>
    </row>
    <row collapsed="false" customFormat="false" customHeight="false" hidden="false" ht="12.1" outlineLevel="0" r="191">
      <c r="A191" s="5" t="s">
        <f>=HYPERLINK("https://leilaoonline.net/lote/detalhe/73429", "1006")</f>
      </c>
      <c r="B191" s="4" t="s">
        <f>=HYPERLINK("https://leilaoonline.net/lote/detalhe/73429", " 3 ESTEIRAS ELETROMAGNÉTICAS EM AÇO INOX")</f>
      </c>
      <c r="C191" s="4" t="inlineStr">
        <is>
          <t>Não vendido</t>
        </is>
      </c>
      <c r="D191" s="4" t="inlineStr">
        <is>
          <t>0</t>
        </is>
      </c>
      <c r="E191" s="5" t="inlineStr">
        <is>
          <t>7.500,00</t>
        </is>
      </c>
      <c r="F191" s="4" t="inlineStr">
        <is>
          <t>200.00</t>
        </is>
      </c>
    </row>
    <row collapsed="false" customFormat="false" customHeight="false" hidden="false" ht="12.1" outlineLevel="0" r="192">
      <c r="A192" s="5" t="s">
        <f>=HYPERLINK("https://leilaoonline.net/lote/detalhe/73428", "1007")</f>
      </c>
      <c r="B192" s="4" t="s">
        <f>=HYPERLINK("https://leilaoonline.net/lote/detalhe/73428", " FURADEIRA DE COLUNA YADOYA S35, COM MOTOR ELÉTRICO 15 CV")</f>
      </c>
      <c r="C192" s="4" t="inlineStr">
        <is>
          <t>Não vendido</t>
        </is>
      </c>
      <c r="D192" s="4" t="inlineStr">
        <is>
          <t>0</t>
        </is>
      </c>
      <c r="E192" s="5" t="inlineStr">
        <is>
          <t>3.000,00</t>
        </is>
      </c>
      <c r="F192" s="4" t="inlineStr">
        <is>
          <t>200.00</t>
        </is>
      </c>
    </row>
    <row collapsed="false" customFormat="false" customHeight="false" hidden="false" ht="12.1" outlineLevel="0" r="193">
      <c r="A193" s="5" t="s">
        <f>=HYPERLINK("https://leilaoonline.net/lote/detalhe/73442", "1012")</f>
      </c>
      <c r="B193" s="4" t="s">
        <f>=HYPERLINK("https://leilaoonline.net/lote/detalhe/73442", " TORNO XERVITT MBL-M72B, BARRAMENTO: 1 M")</f>
      </c>
      <c r="C193" s="4" t="inlineStr">
        <is>
          <t>Não vendido</t>
        </is>
      </c>
      <c r="D193" s="4" t="inlineStr">
        <is>
          <t>0</t>
        </is>
      </c>
      <c r="E193" s="5" t="inlineStr">
        <is>
          <t>4.000,00</t>
        </is>
      </c>
      <c r="F193" s="4" t="inlineStr">
        <is>
          <t>200.00</t>
        </is>
      </c>
    </row>
    <row collapsed="false" customFormat="false" customHeight="false" hidden="false" ht="12.1" outlineLevel="0" r="194">
      <c r="A194" s="5" t="s">
        <f>=HYPERLINK("https://leilaoonline.net/lote/detalhe/73454", "1013")</f>
      </c>
      <c r="B194" s="4" t="s">
        <f>=HYPERLINK("https://leilaoonline.net/lote/detalhe/73454", " PRENSA HIDRÁULICA MDM-300L, CAP. 300 T")</f>
      </c>
      <c r="C194" s="4" t="inlineStr">
        <is>
          <t>Não vendido</t>
        </is>
      </c>
      <c r="D194" s="4" t="inlineStr">
        <is>
          <t>0</t>
        </is>
      </c>
      <c r="E194" s="5" t="inlineStr">
        <is>
          <t>10.000,00</t>
        </is>
      </c>
      <c r="F194" s="4" t="inlineStr">
        <is>
          <t>250.00</t>
        </is>
      </c>
    </row>
    <row collapsed="false" customFormat="false" customHeight="false" hidden="false" ht="12.1" outlineLevel="0" r="195">
      <c r="A195" s="5" t="s">
        <f>=HYPERLINK("https://leilaoonline.net/lote/detalhe/73445", "1014")</f>
      </c>
      <c r="B195" s="4" t="s">
        <f>=HYPERLINK("https://leilaoonline.net/lote/detalhe/73445", " 1 REDUTOR FALK 2100Y2-B, REL. 1:9 P/ MOTOR DE 100 CV; 1 REDUTOR CESTARI HD4/14, REL. 1:29,6; 1 REDUTOR FLENDER H3SH11B, REL. 1:33 P/ MOTOR DE 150 CV")</f>
      </c>
      <c r="C195" s="4" t="inlineStr">
        <is>
          <t>Não vendido</t>
        </is>
      </c>
      <c r="D195" s="4" t="inlineStr">
        <is>
          <t>0</t>
        </is>
      </c>
      <c r="E195" s="5" t="inlineStr">
        <is>
          <t>17.500,00</t>
        </is>
      </c>
      <c r="F195" s="4" t="inlineStr">
        <is>
          <t>250.00</t>
        </is>
      </c>
    </row>
    <row collapsed="false" customFormat="false" customHeight="false" hidden="false" ht="12.1" outlineLevel="0" r="196">
      <c r="A196" s="5" t="s">
        <f>=HYPERLINK("https://leilaoonline.net/lote/detalhe/73455", "1016")</f>
      </c>
      <c r="B196" s="4" t="s">
        <f>=HYPERLINK("https://leilaoonline.net/lote/detalhe/73455", " SERRA DE FITA DOALL MOD. ML")</f>
      </c>
      <c r="C196" s="4" t="inlineStr">
        <is>
          <t>Não vendido</t>
        </is>
      </c>
      <c r="D196" s="4" t="inlineStr">
        <is>
          <t>1</t>
        </is>
      </c>
      <c r="E196" s="5" t="inlineStr">
        <is>
          <t>2.000,00</t>
        </is>
      </c>
      <c r="F196" s="4" t="inlineStr">
        <is>
          <t>200.00</t>
        </is>
      </c>
    </row>
    <row collapsed="false" customFormat="false" customHeight="false" hidden="false" ht="12.1" outlineLevel="0" r="197">
      <c r="A197" s="5" t="s">
        <f>=HYPERLINK("https://leilaoonline.net/lote/detalhe/73462", "1018")</f>
      </c>
      <c r="B197" s="4" t="s">
        <f>=HYPERLINK("https://leilaoonline.net/lote/detalhe/73462", " 2 REDUTORES TRANSMOTÉCNICA, REL. 1:18")</f>
      </c>
      <c r="C197" s="4" t="inlineStr">
        <is>
          <t>Não vendido</t>
        </is>
      </c>
      <c r="D197" s="4" t="inlineStr">
        <is>
          <t>0</t>
        </is>
      </c>
      <c r="E197" s="5" t="inlineStr">
        <is>
          <t>4.000,00</t>
        </is>
      </c>
      <c r="F197" s="4" t="inlineStr">
        <is>
          <t>200.00</t>
        </is>
      </c>
    </row>
    <row collapsed="false" customFormat="false" customHeight="false" hidden="false" ht="12.1" outlineLevel="0" r="198">
      <c r="A198" s="5" t="s">
        <f>=HYPERLINK("https://leilaoonline.net/lote/detalhe/73456", "1020")</f>
      </c>
      <c r="B198" s="4" t="s">
        <f>=HYPERLINK("https://leilaoonline.net/lote/detalhe/73456", " COMPRESSOR DE AR ATLAS COPCO GA 10")</f>
      </c>
      <c r="C198" s="4" t="inlineStr">
        <is>
          <t>Não vendido</t>
        </is>
      </c>
      <c r="D198" s="4" t="inlineStr">
        <is>
          <t>0</t>
        </is>
      </c>
      <c r="E198" s="5" t="inlineStr">
        <is>
          <t>4.000,00</t>
        </is>
      </c>
      <c r="F198" s="4" t="inlineStr">
        <is>
          <t>200.00</t>
        </is>
      </c>
    </row>
    <row collapsed="false" customFormat="false" customHeight="false" hidden="false" ht="12.1" outlineLevel="0" r="199">
      <c r="A199" s="5" t="s">
        <f>=HYPERLINK("https://leilaoonline.net/lote/detalhe/73439", "1022")</f>
      </c>
      <c r="B199" s="4" t="s">
        <f>=HYPERLINK("https://leilaoonline.net/lote/detalhe/73439", " MOTOR ELÉTRICO WEG 175 CV, 2 PÓLOS, 440 V")</f>
      </c>
      <c r="C199" s="4" t="inlineStr">
        <is>
          <t>Não vendido</t>
        </is>
      </c>
      <c r="D199" s="4" t="inlineStr">
        <is>
          <t>0</t>
        </is>
      </c>
      <c r="E199" s="5" t="inlineStr">
        <is>
          <t>4.250,00</t>
        </is>
      </c>
      <c r="F199" s="4" t="inlineStr">
        <is>
          <t>200.00</t>
        </is>
      </c>
    </row>
    <row collapsed="false" customFormat="false" customHeight="false" hidden="false" ht="12.1" outlineLevel="0" r="200">
      <c r="A200" s="5" t="s">
        <f>=HYPERLINK("https://leilaoonline.net/lote/detalhe/73463", "1024")</f>
      </c>
      <c r="B200" s="4" t="s">
        <f>=HYPERLINK("https://leilaoonline.net/lote/detalhe/73463", " MOTORREDUTOR SEW, REL. 1: 192, COM MOTOR ELÉTRICO 40 CV, 2 PÓLOS, 380/660 V")</f>
      </c>
      <c r="C200" s="4" t="inlineStr">
        <is>
          <t>Não vendido</t>
        </is>
      </c>
      <c r="D200" s="4" t="inlineStr">
        <is>
          <t>0</t>
        </is>
      </c>
      <c r="E200" s="5" t="inlineStr">
        <is>
          <t>5.000,00</t>
        </is>
      </c>
      <c r="F200" s="4" t="inlineStr">
        <is>
          <t>200.00</t>
        </is>
      </c>
    </row>
    <row collapsed="false" customFormat="false" customHeight="false" hidden="false" ht="12.1" outlineLevel="0" r="201">
      <c r="A201" s="5" t="s">
        <f>=HYPERLINK("https://leilaoonline.net/lote/detalhe/73453", "1025")</f>
      </c>
      <c r="B201" s="4" t="s">
        <f>=HYPERLINK("https://leilaoonline.net/lote/detalhe/73453", " 1 REDUTOR TRANSMOTÉCNICA H1310, REL. 1:800 E 1 REDUTOR S/ ESPECIFICAÇÕES")</f>
      </c>
      <c r="C201" s="4" t="inlineStr">
        <is>
          <t>Não vendido</t>
        </is>
      </c>
      <c r="D201" s="4" t="inlineStr">
        <is>
          <t>0</t>
        </is>
      </c>
      <c r="E201" s="5" t="inlineStr">
        <is>
          <t>15.000,00</t>
        </is>
      </c>
      <c r="F201" s="4" t="inlineStr">
        <is>
          <t>250.00</t>
        </is>
      </c>
    </row>
    <row collapsed="false" customFormat="false" customHeight="false" hidden="false" ht="12.1" outlineLevel="0" r="202">
      <c r="A202" s="5" t="s">
        <f>=HYPERLINK("https://leilaoonline.net/lote/detalhe/73444", "1026")</f>
      </c>
      <c r="B202" s="4" t="s">
        <f>=HYPERLINK("https://leilaoonline.net/lote/detalhe/73444", " MOTOR ELÉTRICO WEG 50 CV, 8 PÓLOS, 3 TENSÕES")</f>
      </c>
      <c r="C202" s="4" t="inlineStr">
        <is>
          <t>Não vendido</t>
        </is>
      </c>
      <c r="D202" s="4" t="inlineStr">
        <is>
          <t>2</t>
        </is>
      </c>
      <c r="E202" s="5" t="inlineStr">
        <is>
          <t>3.200,00</t>
        </is>
      </c>
      <c r="F202" s="4" t="inlineStr">
        <is>
          <t>200.00</t>
        </is>
      </c>
    </row>
    <row collapsed="false" customFormat="false" customHeight="false" hidden="false" ht="12.1" outlineLevel="0" r="203">
      <c r="A203" s="5" t="s">
        <f>=HYPERLINK("https://leilaoonline.net/lote/detalhe/73452", "1027")</f>
      </c>
      <c r="B203" s="4" t="s">
        <f>=HYPERLINK("https://leilaoonline.net/lote/detalhe/73452", " 2 COMPRESSORES RADIAIS IBRAM, COM MOTOR ELÉTRICO 7,5 CV")</f>
      </c>
      <c r="C203" s="4" t="inlineStr">
        <is>
          <t>Não vendido</t>
        </is>
      </c>
      <c r="D203" s="4" t="inlineStr">
        <is>
          <t>0</t>
        </is>
      </c>
      <c r="E203" s="5" t="inlineStr">
        <is>
          <t>2.700,00</t>
        </is>
      </c>
      <c r="F203" s="4" t="inlineStr">
        <is>
          <t>200.00</t>
        </is>
      </c>
    </row>
    <row collapsed="false" customFormat="false" customHeight="false" hidden="false" ht="12.1" outlineLevel="0" r="204">
      <c r="A204" s="5" t="s">
        <f>=HYPERLINK("https://leilaoonline.net/lote/detalhe/73464", "1028")</f>
      </c>
      <c r="B204" s="4" t="s">
        <f>=HYPERLINK("https://leilaoonline.net/lote/detalhe/73464", " MOTOBOMBA DUNHAM C/ MOTOR ELÉTRICO 150 CV, 3 TENSÕES")</f>
      </c>
      <c r="C204" s="4" t="inlineStr">
        <is>
          <t>Não vendido</t>
        </is>
      </c>
      <c r="D204" s="4" t="inlineStr">
        <is>
          <t>1</t>
        </is>
      </c>
      <c r="E204" s="5" t="inlineStr">
        <is>
          <t>5.000,00</t>
        </is>
      </c>
      <c r="F204" s="4" t="inlineStr">
        <is>
          <t>200.00</t>
        </is>
      </c>
    </row>
    <row collapsed="false" customFormat="false" customHeight="false" hidden="false" ht="12.1" outlineLevel="0" r="205">
      <c r="A205" s="5" t="s">
        <f>=HYPERLINK("https://leilaoonline.net/lote/detalhe/73460", "1029")</f>
      </c>
      <c r="B205" s="4" t="s">
        <f>=HYPERLINK("https://leilaoonline.net/lote/detalhe/73460", " 1 REDUTOR TRANSMOTÉCNICA H1213, REL. 1:20 E 1 REDUTOR S/ ESPECIFICAÇÕES")</f>
      </c>
      <c r="C205" s="4" t="inlineStr">
        <is>
          <t>Não vendido</t>
        </is>
      </c>
      <c r="D205" s="4" t="inlineStr">
        <is>
          <t>0</t>
        </is>
      </c>
      <c r="E205" s="5" t="inlineStr">
        <is>
          <t>5.000,00</t>
        </is>
      </c>
      <c r="F205" s="4" t="inlineStr">
        <is>
          <t>200.00</t>
        </is>
      </c>
    </row>
    <row collapsed="false" customFormat="false" customHeight="false" hidden="false" ht="12.1" outlineLevel="0" r="206">
      <c r="A206" s="5" t="s">
        <f>=HYPERLINK("https://leilaoonline.net/lote/detalhe/73432", "1030")</f>
      </c>
      <c r="B206" s="4" t="s">
        <f>=HYPERLINK("https://leilaoonline.net/lote/detalhe/73432", " 11 MOTORES ESTACIONÁRIOS DYNAPAC")</f>
      </c>
      <c r="C206" s="4" t="inlineStr">
        <is>
          <t>Não vendido</t>
        </is>
      </c>
      <c r="D206" s="4" t="inlineStr">
        <is>
          <t>0</t>
        </is>
      </c>
      <c r="E206" s="5" t="inlineStr">
        <is>
          <t>2.500,00</t>
        </is>
      </c>
      <c r="F206" s="4" t="inlineStr">
        <is>
          <t>200.00</t>
        </is>
      </c>
    </row>
    <row collapsed="false" customFormat="false" customHeight="false" hidden="false" ht="12.1" outlineLevel="0" r="207">
      <c r="A207" s="5" t="s">
        <f>=HYPERLINK("https://leilaoonline.net/lote/detalhe/73437", "1031")</f>
      </c>
      <c r="B207" s="4" t="s">
        <f>=HYPERLINK("https://leilaoonline.net/lote/detalhe/73437", " 2 TALHAS ELÉTRICAS, CAP. 500 KG")</f>
      </c>
      <c r="C207" s="4" t="inlineStr">
        <is>
          <t>Não vendido</t>
        </is>
      </c>
      <c r="D207" s="4" t="inlineStr">
        <is>
          <t>0</t>
        </is>
      </c>
      <c r="E207" s="5" t="inlineStr">
        <is>
          <t>3.000,00</t>
        </is>
      </c>
      <c r="F207" s="4" t="inlineStr">
        <is>
          <t>200.00</t>
        </is>
      </c>
    </row>
    <row collapsed="false" customFormat="false" customHeight="false" hidden="false" ht="12.1" outlineLevel="0" r="208">
      <c r="A208" s="5" t="s">
        <f>=HYPERLINK("https://leilaoonline.net/lote/detalhe/73443", "1032")</f>
      </c>
      <c r="B208" s="4" t="s">
        <f>=HYPERLINK("https://leilaoonline.net/lote/detalhe/73443", " MOTORREDUTOR, REL. 1: 45, COM MOTOR ELÉTRICO 15 CV, 440 V")</f>
      </c>
      <c r="C208" s="4" t="inlineStr">
        <is>
          <t>Não vendido</t>
        </is>
      </c>
      <c r="D208" s="4" t="inlineStr">
        <is>
          <t>0</t>
        </is>
      </c>
      <c r="E208" s="5" t="inlineStr">
        <is>
          <t>2.000,00</t>
        </is>
      </c>
      <c r="F208" s="4" t="inlineStr">
        <is>
          <t>200.00</t>
        </is>
      </c>
    </row>
    <row collapsed="false" customFormat="false" customHeight="false" hidden="false" ht="12.1" outlineLevel="0" r="209">
      <c r="A209" s="5" t="s">
        <f>=HYPERLINK("https://leilaoonline.net/lote/detalhe/73451", "1033")</f>
      </c>
      <c r="B209" s="4" t="s">
        <f>=HYPERLINK("https://leilaoonline.net/lote/detalhe/73451", " COMPRESSOR RADIAL IBRAM, COM MOTOR ELÉTRICO 10 CV, E TENSÕES")</f>
      </c>
      <c r="C209" s="4" t="inlineStr">
        <is>
          <t>Não vendido</t>
        </is>
      </c>
      <c r="D209" s="4" t="inlineStr">
        <is>
          <t>0</t>
        </is>
      </c>
      <c r="E209" s="5" t="inlineStr">
        <is>
          <t>2.000,00</t>
        </is>
      </c>
      <c r="F209" s="4" t="inlineStr">
        <is>
          <t>200.00</t>
        </is>
      </c>
    </row>
    <row collapsed="false" customFormat="false" customHeight="false" hidden="false" ht="12.1" outlineLevel="0" r="210">
      <c r="A210" s="5" t="s">
        <f>=HYPERLINK("https://leilaoonline.net/lote/detalhe/73448", "1034")</f>
      </c>
      <c r="B210" s="4" t="s">
        <f>=HYPERLINK("https://leilaoonline.net/lote/detalhe/73448", " MOTOR ELÉTRICO WEG 30 CV, 8 PÓLOS, 440/660 V")</f>
      </c>
      <c r="C210" s="4" t="inlineStr">
        <is>
          <t>Não vendido</t>
        </is>
      </c>
      <c r="D210" s="4" t="inlineStr">
        <is>
          <t>3</t>
        </is>
      </c>
      <c r="E210" s="5" t="inlineStr">
        <is>
          <t>2.400,00</t>
        </is>
      </c>
      <c r="F210" s="4" t="inlineStr">
        <is>
          <t>200.00</t>
        </is>
      </c>
    </row>
    <row collapsed="false" customFormat="false" customHeight="false" hidden="false" ht="12.1" outlineLevel="0" r="211">
      <c r="A211" s="5" t="s">
        <f>=HYPERLINK("https://leilaoonline.net/lote/detalhe/73433", "1035")</f>
      </c>
      <c r="B211" s="4" t="s">
        <f>=HYPERLINK("https://leilaoonline.net/lote/detalhe/73433", " 5 MOTOBOMBAS KSB DIVERSAS")</f>
      </c>
      <c r="C211" s="4" t="inlineStr">
        <is>
          <t>Não vendido</t>
        </is>
      </c>
      <c r="D211" s="4" t="inlineStr">
        <is>
          <t>0</t>
        </is>
      </c>
      <c r="E211" s="5" t="inlineStr">
        <is>
          <t>5.000,00</t>
        </is>
      </c>
      <c r="F211" s="4" t="inlineStr">
        <is>
          <t>200.00</t>
        </is>
      </c>
    </row>
    <row collapsed="false" customFormat="false" customHeight="false" hidden="false" ht="12.1" outlineLevel="0" r="212">
      <c r="A212" s="5" t="s">
        <f>=HYPERLINK("https://leilaoonline.net/lote/detalhe/73449", "1036")</f>
      </c>
      <c r="B212" s="4" t="s">
        <f>=HYPERLINK("https://leilaoonline.net/lote/detalhe/73449", " 2 MOTOVIBRADORES VIMOT DE 1 HP, 6 PÓLOS E 1 MOTOVIBRADOR MARTIN DE 10 CV, 6 PÓLOS")</f>
      </c>
      <c r="C212" s="4" t="inlineStr">
        <is>
          <t>Não vendido</t>
        </is>
      </c>
      <c r="D212" s="4" t="inlineStr">
        <is>
          <t>0</t>
        </is>
      </c>
      <c r="E212" s="5" t="inlineStr">
        <is>
          <t>4.500,00</t>
        </is>
      </c>
      <c r="F212" s="4" t="inlineStr">
        <is>
          <t>200.00</t>
        </is>
      </c>
    </row>
    <row collapsed="false" customFormat="false" customHeight="false" hidden="false" ht="12.1" outlineLevel="0" r="213">
      <c r="A213" s="5" t="s">
        <f>=HYPERLINK("https://leilaoonline.net/lote/detalhe/73457", "1037")</f>
      </c>
      <c r="B213" s="4" t="s">
        <f>=HYPERLINK("https://leilaoonline.net/lote/detalhe/73457", " REDUTOR, REL. 1:7 P/ MOTOR DE APROX. 300 CV")</f>
      </c>
      <c r="C213" s="4" t="inlineStr">
        <is>
          <t>Não vendido</t>
        </is>
      </c>
      <c r="D213" s="4" t="inlineStr">
        <is>
          <t>0</t>
        </is>
      </c>
      <c r="E213" s="5" t="inlineStr">
        <is>
          <t>10.000,00</t>
        </is>
      </c>
      <c r="F213" s="4" t="inlineStr">
        <is>
          <t>250.00</t>
        </is>
      </c>
    </row>
    <row collapsed="false" customFormat="false" customHeight="false" hidden="false" ht="12.1" outlineLevel="0" r="214">
      <c r="A214" s="5" t="s">
        <f>=HYPERLINK("https://leilaoonline.net/lote/detalhe/73435", "1039")</f>
      </c>
      <c r="B214" s="4" t="s">
        <f>=HYPERLINK("https://leilaoonline.net/lote/detalhe/73435", " 4 EXAUSTORES PROJELMEC, Q:22000³/H , COM MOTOR 6 CV RPM 1150")</f>
      </c>
      <c r="C214" s="4" t="inlineStr">
        <is>
          <t>Não vendido</t>
        </is>
      </c>
      <c r="D214" s="4" t="inlineStr">
        <is>
          <t>0</t>
        </is>
      </c>
      <c r="E214" s="5" t="inlineStr">
        <is>
          <t>5.000,00</t>
        </is>
      </c>
      <c r="F214" s="4" t="inlineStr">
        <is>
          <t>200.00</t>
        </is>
      </c>
    </row>
    <row collapsed="false" customFormat="false" customHeight="false" hidden="false" ht="12.1" outlineLevel="0" r="215">
      <c r="A215" s="5" t="s">
        <f>=HYPERLINK("https://leilaoonline.net/lote/detalhe/73447", "1040")</f>
      </c>
      <c r="B215" s="4" t="s">
        <f>=HYPERLINK("https://leilaoonline.net/lote/detalhe/73447", " 2 MOTORES ELÉTRICOS WEG 50 CV, 6 PÓLOS, 3 TENSÕES")</f>
      </c>
      <c r="C215" s="4" t="inlineStr">
        <is>
          <t>Não vendido</t>
        </is>
      </c>
      <c r="D215" s="4" t="inlineStr">
        <is>
          <t>2</t>
        </is>
      </c>
      <c r="E215" s="5" t="inlineStr">
        <is>
          <t>4.700,00</t>
        </is>
      </c>
      <c r="F215" s="4" t="inlineStr">
        <is>
          <t>200.00</t>
        </is>
      </c>
    </row>
    <row collapsed="false" customFormat="false" customHeight="false" hidden="false" ht="12.1" outlineLevel="0" r="216">
      <c r="A216" s="5" t="s">
        <f>=HYPERLINK("https://leilaoonline.net/lote/detalhe/73459", "1041")</f>
      </c>
      <c r="B216" s="4" t="s">
        <f>=HYPERLINK("https://leilaoonline.net/lote/detalhe/73459", " COMPRESSOR DE PALHETA COMPAIR C/ PULMÃO, PRES. 16 BAR, COM MOTOR ELÉTRICO 15 CV")</f>
      </c>
      <c r="C216" s="4" t="inlineStr">
        <is>
          <t>Não vendido</t>
        </is>
      </c>
      <c r="D216" s="4" t="inlineStr">
        <is>
          <t>0</t>
        </is>
      </c>
      <c r="E216" s="5" t="inlineStr">
        <is>
          <t>8.400,00</t>
        </is>
      </c>
      <c r="F216" s="4" t="inlineStr">
        <is>
          <t>200.00</t>
        </is>
      </c>
    </row>
    <row collapsed="false" customFormat="false" customHeight="false" hidden="false" ht="12.1" outlineLevel="0" r="217">
      <c r="A217" s="5" t="s">
        <f>=HYPERLINK("https://leilaoonline.net/lote/detalhe/73438", "1042")</f>
      </c>
      <c r="B217" s="4" t="s">
        <f>=HYPERLINK("https://leilaoonline.net/lote/detalhe/73438", " 1 REDUTOR CESTARI, REL. 1:44 P/ MOTOR DE APROX. 200 CV E 1 REDUTOR TRANSMOTÉCNICA H1217, REL. 1:12 P/ MOTOR DE APROX. 150 CV")</f>
      </c>
      <c r="C217" s="4" t="inlineStr">
        <is>
          <t>Não vendido</t>
        </is>
      </c>
      <c r="D217" s="4" t="inlineStr">
        <is>
          <t>0</t>
        </is>
      </c>
      <c r="E217" s="5" t="inlineStr">
        <is>
          <t>15.000,00</t>
        </is>
      </c>
      <c r="F217" s="4" t="inlineStr">
        <is>
          <t>250.00</t>
        </is>
      </c>
    </row>
    <row collapsed="false" customFormat="false" customHeight="false" hidden="false" ht="12.1" outlineLevel="0" r="218">
      <c r="A218" s="5" t="s">
        <f>=HYPERLINK("https://leilaoonline.net/lote/detalhe/73461", "1045")</f>
      </c>
      <c r="B218" s="4" t="s">
        <f>=HYPERLINK("https://leilaoonline.net/lote/detalhe/73461", " ESTEIRA SANFONADA C/ RODÍZIOS, 3 M DE COMPRIMENTO (FECHADA)")</f>
      </c>
      <c r="C218" s="4" t="inlineStr">
        <is>
          <t>Não vendido</t>
        </is>
      </c>
      <c r="D218" s="4" t="inlineStr">
        <is>
          <t>0</t>
        </is>
      </c>
      <c r="E218" s="5" t="inlineStr">
        <is>
          <t>3.000,00</t>
        </is>
      </c>
      <c r="F218" s="4" t="inlineStr">
        <is>
          <t>200.00</t>
        </is>
      </c>
    </row>
    <row collapsed="false" customFormat="false" customHeight="false" hidden="false" ht="12.1" outlineLevel="0" r="219">
      <c r="A219" s="5" t="s">
        <f>=HYPERLINK("https://leilaoonline.net/lote/detalhe/73446", "1046")</f>
      </c>
      <c r="B219" s="4" t="s">
        <f>=HYPERLINK("https://leilaoonline.net/lote/detalhe/73446", " 2 EXAUSTORES C/ MOTOR ELÉTRICO 10 CV E 2 EXAUSTORES C/ MOTOR ELÉTRICO 5 CV")</f>
      </c>
      <c r="C219" s="4" t="inlineStr">
        <is>
          <t>Não vendido</t>
        </is>
      </c>
      <c r="D219" s="4" t="inlineStr">
        <is>
          <t>0</t>
        </is>
      </c>
      <c r="E219" s="5" t="inlineStr">
        <is>
          <t>6.000,00</t>
        </is>
      </c>
      <c r="F219" s="4" t="inlineStr">
        <is>
          <t>200.00</t>
        </is>
      </c>
    </row>
    <row collapsed="false" customFormat="false" customHeight="false" hidden="false" ht="12.1" outlineLevel="0" r="220">
      <c r="A220" s="5" t="s">
        <f>=HYPERLINK("https://leilaoonline.net/lote/detalhe/73440", "1048")</f>
      </c>
      <c r="B220" s="4" t="s">
        <f>=HYPERLINK("https://leilaoonline.net/lote/detalhe/73440", " MOTOREDUTOR SEW, REL. 1:35 POT. APROX. 50 CV (EIXO FRONTAL)")</f>
      </c>
      <c r="C220" s="4" t="inlineStr">
        <is>
          <t>Não vendido</t>
        </is>
      </c>
      <c r="D220" s="4" t="inlineStr">
        <is>
          <t>0</t>
        </is>
      </c>
      <c r="E220" s="5" t="inlineStr">
        <is>
          <t>7.500,00</t>
        </is>
      </c>
      <c r="F220" s="4" t="inlineStr">
        <is>
          <t>200.00</t>
        </is>
      </c>
    </row>
    <row collapsed="false" customFormat="false" customHeight="false" hidden="false" ht="12.1" outlineLevel="0" r="221">
      <c r="A221" s="5" t="s">
        <f>=HYPERLINK("https://leilaoonline.net/lote/detalhe/73434", "1051")</f>
      </c>
      <c r="B221" s="4" t="s">
        <f>=HYPERLINK("https://leilaoonline.net/lote/detalhe/73434", " 4 BOMBAS KSB DIVERSAS")</f>
      </c>
      <c r="C221" s="4" t="inlineStr">
        <is>
          <t>Não vendido</t>
        </is>
      </c>
      <c r="D221" s="4" t="inlineStr">
        <is>
          <t>0</t>
        </is>
      </c>
      <c r="E221" s="5" t="inlineStr">
        <is>
          <t>4.000,00</t>
        </is>
      </c>
      <c r="F221" s="4" t="inlineStr">
        <is>
          <t>200.00</t>
        </is>
      </c>
    </row>
    <row collapsed="false" customFormat="false" customHeight="false" hidden="false" ht="12.1" outlineLevel="0" r="222">
      <c r="A222" s="5" t="s">
        <f>=HYPERLINK("https://leilaoonline.net/lote/detalhe/73450", "1052")</f>
      </c>
      <c r="B222" s="4" t="s">
        <f>=HYPERLINK("https://leilaoonline.net/lote/detalhe/73450", " FURADEIRA DE COLUNA KONE RN-38, ANO: 1988")</f>
      </c>
      <c r="C222" s="4" t="inlineStr">
        <is>
          <t>Não vendido</t>
        </is>
      </c>
      <c r="D222" s="4" t="inlineStr">
        <is>
          <t>1</t>
        </is>
      </c>
      <c r="E222" s="5" t="inlineStr">
        <is>
          <t>3.500,00</t>
        </is>
      </c>
      <c r="F222" s="4" t="inlineStr">
        <is>
          <t>200.00</t>
        </is>
      </c>
    </row>
    <row collapsed="false" customFormat="false" customHeight="false" hidden="false" ht="12.1" outlineLevel="0" r="223">
      <c r="A223" s="5" t="s">
        <f>=HYPERLINK("https://leilaoonline.net/lote/detalhe/73472", "1053")</f>
      </c>
      <c r="B223" s="4" t="s">
        <f>=HYPERLINK("https://leilaoonline.net/lote/detalhe/73472", " 1 REDUTOR, REL. 1:35 P/ MOTOR DE APROX. 150 CV E 1 REDUTOR, REL. 1:11 P/ MOTOR DE 15 CV")</f>
      </c>
      <c r="C223" s="4" t="inlineStr">
        <is>
          <t>Não vendido</t>
        </is>
      </c>
      <c r="D223" s="4" t="inlineStr">
        <is>
          <t>0</t>
        </is>
      </c>
      <c r="E223" s="5" t="inlineStr">
        <is>
          <t>7.500,00</t>
        </is>
      </c>
      <c r="F223" s="4" t="inlineStr">
        <is>
          <t>200.00</t>
        </is>
      </c>
    </row>
    <row collapsed="false" customFormat="false" customHeight="false" hidden="false" ht="12.1" outlineLevel="0" r="224">
      <c r="A224" s="5" t="s">
        <f>=HYPERLINK("https://leilaoonline.net/lote/detalhe/73470", "1055")</f>
      </c>
      <c r="B224" s="4" t="s">
        <f>=HYPERLINK("https://leilaoonline.net/lote/detalhe/73470", " 4 PAINÉIS S/ COMPONENTES DIVERSOS")</f>
      </c>
      <c r="C224" s="4" t="inlineStr">
        <is>
          <t>Não vendido</t>
        </is>
      </c>
      <c r="D224" s="4" t="inlineStr">
        <is>
          <t>1</t>
        </is>
      </c>
      <c r="E224" s="5" t="inlineStr">
        <is>
          <t>2.500,00</t>
        </is>
      </c>
      <c r="F224" s="4" t="inlineStr">
        <is>
          <t>200.00</t>
        </is>
      </c>
    </row>
    <row collapsed="false" customFormat="false" customHeight="false" hidden="false" ht="12.1" outlineLevel="0" r="225">
      <c r="A225" s="5" t="s">
        <f>=HYPERLINK("https://leilaoonline.net/lote/detalhe/73467", "1056")</f>
      </c>
      <c r="B225" s="4" t="s">
        <f>=HYPERLINK("https://leilaoonline.net/lote/detalhe/73467", " TORRE DE RESFRIAMENTO ALPINA C/ MOTOR; DIM. 3X2X2 M")</f>
      </c>
      <c r="C225" s="4" t="inlineStr">
        <is>
          <t>Não vendido</t>
        </is>
      </c>
      <c r="D225" s="4" t="inlineStr">
        <is>
          <t>0</t>
        </is>
      </c>
      <c r="E225" s="5" t="inlineStr">
        <is>
          <t>1.500,00</t>
        </is>
      </c>
      <c r="F225" s="4" t="inlineStr">
        <is>
          <t>200.00</t>
        </is>
      </c>
    </row>
    <row collapsed="false" customFormat="false" customHeight="false" hidden="false" ht="12.1" outlineLevel="0" r="226">
      <c r="A226" s="5" t="s">
        <f>=HYPERLINK("https://leilaoonline.net/lote/detalhe/73469", "1057")</f>
      </c>
      <c r="B226" s="4" t="s">
        <f>=HYPERLINK("https://leilaoonline.net/lote/detalhe/73469", " CENTRÍFUGA EM AÇO INOX DIÂM. 1,8 M E ALTURA 1 M")</f>
      </c>
      <c r="C226" s="4" t="inlineStr">
        <is>
          <t>Não vendido</t>
        </is>
      </c>
      <c r="D226" s="4" t="inlineStr">
        <is>
          <t>0</t>
        </is>
      </c>
      <c r="E226" s="5" t="inlineStr">
        <is>
          <t>7.500,00</t>
        </is>
      </c>
      <c r="F226" s="4" t="inlineStr">
        <is>
          <t>200.00</t>
        </is>
      </c>
    </row>
    <row collapsed="false" customFormat="false" customHeight="false" hidden="false" ht="12.1" outlineLevel="0" r="227">
      <c r="A227" s="5" t="s">
        <f>=HYPERLINK("https://leilaoonline.net/lote/detalhe/73477", "1059")</f>
      </c>
      <c r="B227" s="4" t="s">
        <f>=HYPERLINK("https://leilaoonline.net/lote/detalhe/73477", " TORNO MECÂNICO IMOR HBX, BARRAMENTO: 1,5 M")</f>
      </c>
      <c r="C227" s="4" t="inlineStr">
        <is>
          <t>Não vendido</t>
        </is>
      </c>
      <c r="D227" s="4" t="inlineStr">
        <is>
          <t>0</t>
        </is>
      </c>
      <c r="E227" s="5" t="inlineStr">
        <is>
          <t>4.000,00</t>
        </is>
      </c>
      <c r="F227" s="4" t="inlineStr">
        <is>
          <t>200.00</t>
        </is>
      </c>
    </row>
    <row collapsed="false" customFormat="false" customHeight="false" hidden="false" ht="12.1" outlineLevel="0" r="228">
      <c r="A228" s="5" t="s">
        <f>=HYPERLINK("https://leilaoonline.net/lote/detalhe/73436", "1060")</f>
      </c>
      <c r="B228" s="4" t="s">
        <f>=HYPERLINK("https://leilaoonline.net/lote/detalhe/73436", " ESTUFA MARVI POT. 1000 W")</f>
      </c>
      <c r="C228" s="4" t="inlineStr">
        <is>
          <t>Não vendido</t>
        </is>
      </c>
      <c r="D228" s="4" t="inlineStr">
        <is>
          <t>0</t>
        </is>
      </c>
      <c r="E228" s="5" t="inlineStr">
        <is>
          <t>2.500,00</t>
        </is>
      </c>
      <c r="F228" s="4" t="inlineStr">
        <is>
          <t>200.00</t>
        </is>
      </c>
    </row>
    <row collapsed="false" customFormat="false" customHeight="false" hidden="false" ht="12.1" outlineLevel="0" r="229">
      <c r="A229" s="5" t="s">
        <f>=HYPERLINK("https://leilaoonline.net/lote/detalhe/73465", "1061")</f>
      </c>
      <c r="B229" s="4" t="s">
        <f>=HYPERLINK("https://leilaoonline.net/lote/detalhe/73465", " ALIMENTADOR VIBRATÓRIO C/ MOTOR ELÉTRICO 2 CV")</f>
      </c>
      <c r="C229" s="4" t="inlineStr">
        <is>
          <t>Não vendido</t>
        </is>
      </c>
      <c r="D229" s="4" t="inlineStr">
        <is>
          <t>0</t>
        </is>
      </c>
      <c r="E229" s="5" t="inlineStr">
        <is>
          <t>7.500,00</t>
        </is>
      </c>
      <c r="F229" s="4" t="inlineStr">
        <is>
          <t>200.00</t>
        </is>
      </c>
    </row>
    <row collapsed="false" customFormat="false" customHeight="false" hidden="false" ht="12.1" outlineLevel="0" r="230">
      <c r="A230" s="5" t="s">
        <f>=HYPERLINK("https://leilaoonline.net/lote/detalhe/73466", "1062")</f>
      </c>
      <c r="B230" s="4" t="s">
        <f>=HYPERLINK("https://leilaoonline.net/lote/detalhe/73466", " 1 FURADEIRA MELLO, 1 FURADEIRA ROCKET, 1 REBITADEIRA COLOMAN E 1 REBITADEIRA TAUMEL")</f>
      </c>
      <c r="C230" s="4" t="inlineStr">
        <is>
          <t>Não vendido</t>
        </is>
      </c>
      <c r="D230" s="4" t="inlineStr">
        <is>
          <t>0</t>
        </is>
      </c>
      <c r="E230" s="5" t="inlineStr">
        <is>
          <t>2.500,00</t>
        </is>
      </c>
      <c r="F230" s="4" t="inlineStr">
        <is>
          <t>200.00</t>
        </is>
      </c>
    </row>
    <row collapsed="false" customFormat="false" customHeight="false" hidden="false" ht="12.1" outlineLevel="0" r="231">
      <c r="A231" s="5" t="s">
        <f>=HYPERLINK("https://leilaoonline.net/lote/detalhe/73473", "1063")</f>
      </c>
      <c r="B231" s="4" t="s">
        <f>=HYPERLINK("https://leilaoonline.net/lote/detalhe/73473", " 3 UNIDADES HIDRÁULICAS VICKERS C/ MOTORES ELÉTRICOS DE 20, 10 E 10 CV")</f>
      </c>
      <c r="C231" s="4" t="inlineStr">
        <is>
          <t>Não vendido</t>
        </is>
      </c>
      <c r="D231" s="4" t="inlineStr">
        <is>
          <t>0</t>
        </is>
      </c>
      <c r="E231" s="5" t="inlineStr">
        <is>
          <t>7.500,00</t>
        </is>
      </c>
      <c r="F231" s="4" t="inlineStr">
        <is>
          <t>200.00</t>
        </is>
      </c>
    </row>
    <row collapsed="false" customFormat="false" customHeight="false" hidden="false" ht="12.1" outlineLevel="0" r="232">
      <c r="A232" s="5" t="s">
        <f>=HYPERLINK("https://leilaoonline.net/lote/detalhe/73441", "1064")</f>
      </c>
      <c r="B232" s="4" t="s">
        <f>=HYPERLINK("https://leilaoonline.net/lote/detalhe/73441", " MOTOBOMBA NET 6" C/ MOTOR ELÉTRICO 20 CV")</f>
      </c>
      <c r="C232" s="4" t="inlineStr">
        <is>
          <t>Não vendido</t>
        </is>
      </c>
      <c r="D232" s="4" t="inlineStr">
        <is>
          <t>0</t>
        </is>
      </c>
      <c r="E232" s="5" t="inlineStr">
        <is>
          <t>4.000,00</t>
        </is>
      </c>
      <c r="F232" s="4" t="inlineStr">
        <is>
          <t>200.00</t>
        </is>
      </c>
    </row>
    <row collapsed="false" customFormat="false" customHeight="false" hidden="false" ht="12.1" outlineLevel="0" r="233">
      <c r="A233" s="5" t="s">
        <f>=HYPERLINK("https://leilaoonline.net/lote/detalhe/73474", "1065")</f>
      </c>
      <c r="B233" s="4" t="s">
        <f>=HYPERLINK("https://leilaoonline.net/lote/detalhe/73474", " ESTUFA FABBER PRIMAR EM AÇO INOX DE 2 PORTAS")</f>
      </c>
      <c r="C233" s="4" t="inlineStr">
        <is>
          <t>Não vendido</t>
        </is>
      </c>
      <c r="D233" s="4" t="inlineStr">
        <is>
          <t>0</t>
        </is>
      </c>
      <c r="E233" s="5" t="inlineStr">
        <is>
          <t>5.000,00</t>
        </is>
      </c>
      <c r="F233" s="4" t="inlineStr">
        <is>
          <t>200.00</t>
        </is>
      </c>
    </row>
    <row collapsed="false" customFormat="false" customHeight="false" hidden="false" ht="12.1" outlineLevel="0" r="234">
      <c r="A234" s="5" t="s">
        <f>=HYPERLINK("https://leilaoonline.net/lote/detalhe/73471", "1066")</f>
      </c>
      <c r="B234" s="4" t="s">
        <f>=HYPERLINK("https://leilaoonline.net/lote/detalhe/73471", " 1 EXAUSTOR C/ MOTOR ELÉTRICO 40 CV E 1 EXAUSTOR C/ MOTOR ELÉTRICO 75 CV")</f>
      </c>
      <c r="C234" s="4" t="inlineStr">
        <is>
          <t>Não vendido</t>
        </is>
      </c>
      <c r="D234" s="4" t="inlineStr">
        <is>
          <t>0</t>
        </is>
      </c>
      <c r="E234" s="5" t="inlineStr">
        <is>
          <t>6.500,00</t>
        </is>
      </c>
      <c r="F234" s="4" t="inlineStr">
        <is>
          <t>200.00</t>
        </is>
      </c>
    </row>
    <row collapsed="false" customFormat="false" customHeight="false" hidden="false" ht="12.1" outlineLevel="0" r="235">
      <c r="A235" s="5" t="s">
        <f>=HYPERLINK("https://leilaoonline.net/lote/detalhe/73468", "1067")</f>
      </c>
      <c r="B235" s="4" t="s">
        <f>=HYPERLINK("https://leilaoonline.net/lote/detalhe/73468", " TALHA ELÉTRICA ATLAS, CAP. 5 T")</f>
      </c>
      <c r="C235" s="4" t="inlineStr">
        <is>
          <t>Não vendido</t>
        </is>
      </c>
      <c r="D235" s="4" t="inlineStr">
        <is>
          <t>0</t>
        </is>
      </c>
      <c r="E235" s="5" t="inlineStr">
        <is>
          <t>3.500,00</t>
        </is>
      </c>
      <c r="F235" s="4" t="inlineStr">
        <is>
          <t>200.00</t>
        </is>
      </c>
    </row>
    <row collapsed="false" customFormat="false" customHeight="false" hidden="false" ht="12.1" outlineLevel="0" r="236">
      <c r="A236" s="5" t="s">
        <f>=HYPERLINK("https://leilaoonline.net/lote/detalhe/73476", "1068")</f>
      </c>
      <c r="B236" s="4" t="s">
        <f>=HYPERLINK("https://leilaoonline.net/lote/detalhe/73476", " 4 EXAUSTORES C/ MOTOR ELÉTRICO DE 2, 2, 3 E 20 CV")</f>
      </c>
      <c r="C236" s="4" t="inlineStr">
        <is>
          <t>Não vendido</t>
        </is>
      </c>
      <c r="D236" s="4" t="inlineStr">
        <is>
          <t>0</t>
        </is>
      </c>
      <c r="E236" s="5" t="inlineStr">
        <is>
          <t>3.500,00</t>
        </is>
      </c>
      <c r="F236" s="4" t="inlineStr">
        <is>
          <t>200.00</t>
        </is>
      </c>
    </row>
    <row collapsed="false" customFormat="false" customHeight="false" hidden="false" ht="12.1" outlineLevel="0" r="237">
      <c r="A237" s="5" t="s">
        <f>=HYPERLINK("https://leilaoonline.net/lote/detalhe/73475", "1069")</f>
      </c>
      <c r="B237" s="4" t="s">
        <f>=HYPERLINK("https://leilaoonline.net/lote/detalhe/73475", " 3 EXAUSTORES SEM MOTOR E 1 COM MOTOR")</f>
      </c>
      <c r="C237" s="4" t="inlineStr">
        <is>
          <t>Não vendido</t>
        </is>
      </c>
      <c r="D237" s="4" t="inlineStr">
        <is>
          <t>0</t>
        </is>
      </c>
      <c r="E237" s="5" t="inlineStr">
        <is>
          <t>4.000,00</t>
        </is>
      </c>
      <c r="F237" s="4" t="inlineStr">
        <is>
          <t>200.00</t>
        </is>
      </c>
    </row>
    <row collapsed="false" customFormat="false" customHeight="false" hidden="false" ht="12.1" outlineLevel="0" r="238">
      <c r="A238" s="5" t="s">
        <f>=HYPERLINK("https://leilaoonline.net/lote/detalhe/73481", "1070")</f>
      </c>
      <c r="B238" s="4" t="s">
        <f>=HYPERLINK("https://leilaoonline.net/lote/detalhe/73481", " ESTEIRA TRANSPORTADORA C/ MOTORREDUTOR SEW, REL. 1:23,2, POT. 0,75 KW; COMP. 5 M")</f>
      </c>
      <c r="C238" s="4" t="inlineStr">
        <is>
          <t>Não vendido</t>
        </is>
      </c>
      <c r="D238" s="4" t="inlineStr">
        <is>
          <t>0</t>
        </is>
      </c>
      <c r="E238" s="5" t="inlineStr">
        <is>
          <t>3.000,00</t>
        </is>
      </c>
      <c r="F238" s="4" t="inlineStr">
        <is>
          <t>200.00</t>
        </is>
      </c>
    </row>
    <row collapsed="false" customFormat="false" customHeight="false" hidden="false" ht="12.1" outlineLevel="0" r="239">
      <c r="A239" s="5" t="s">
        <f>=HYPERLINK("https://leilaoonline.net/lote/detalhe/73706", "1071")</f>
      </c>
      <c r="B239" s="4" t="s">
        <f>=HYPERLINK("https://leilaoonline.net/lote/detalhe/73706", " PRENSA JADERT, CAP. 16 T, COM MOTOR ELÉTRICO 7,5 HP")</f>
      </c>
      <c r="C239" s="4" t="inlineStr">
        <is>
          <t>Não vendido</t>
        </is>
      </c>
      <c r="D239" s="4" t="inlineStr">
        <is>
          <t>1</t>
        </is>
      </c>
      <c r="E239" s="5" t="inlineStr">
        <is>
          <t>4.500,00</t>
        </is>
      </c>
      <c r="F239" s="4" t="inlineStr">
        <is>
          <t>200.00</t>
        </is>
      </c>
    </row>
    <row collapsed="false" customFormat="false" customHeight="false" hidden="false" ht="12.1" outlineLevel="0" r="240">
      <c r="A240" s="5" t="s">
        <f>=HYPERLINK("https://leilaoonline.net/lote/detalhe/73501", "1073")</f>
      </c>
      <c r="B240" s="4" t="s">
        <f>=HYPERLINK("https://leilaoonline.net/lote/detalhe/73501", " MISTURADOR DE TINTA C/ MOTOR ELÉTRICO 60 CV, COM UNIDADE E PISTÃO HIDRÁULICO")</f>
      </c>
      <c r="C240" s="4" t="inlineStr">
        <is>
          <t>Não vendido</t>
        </is>
      </c>
      <c r="D240" s="4" t="inlineStr">
        <is>
          <t>0</t>
        </is>
      </c>
      <c r="E240" s="5" t="inlineStr">
        <is>
          <t>4.500,00</t>
        </is>
      </c>
      <c r="F240" s="4" t="inlineStr">
        <is>
          <t>200.00</t>
        </is>
      </c>
    </row>
    <row collapsed="false" customFormat="false" customHeight="false" hidden="false" ht="12.1" outlineLevel="0" r="241">
      <c r="A241" s="5" t="s">
        <f>=HYPERLINK("https://leilaoonline.net/lote/detalhe/73482", "1074")</f>
      </c>
      <c r="B241" s="4" t="s">
        <f>=HYPERLINK("https://leilaoonline.net/lote/detalhe/73482", " LAVADOR DE TANQUE INUMET")</f>
      </c>
      <c r="C241" s="4" t="inlineStr">
        <is>
          <t>Não vendido</t>
        </is>
      </c>
      <c r="D241" s="4" t="inlineStr">
        <is>
          <t>0</t>
        </is>
      </c>
      <c r="E241" s="5" t="inlineStr">
        <is>
          <t>7.500,00</t>
        </is>
      </c>
      <c r="F241" s="4" t="inlineStr">
        <is>
          <t>200.00</t>
        </is>
      </c>
    </row>
    <row collapsed="false" customFormat="false" customHeight="false" hidden="false" ht="12.1" outlineLevel="0" r="242">
      <c r="A242" s="5" t="s">
        <f>=HYPERLINK("https://leilaoonline.net/lote/detalhe/73514", "1076")</f>
      </c>
      <c r="B242" s="4" t="s">
        <f>=HYPERLINK("https://leilaoonline.net/lote/detalhe/73514", " VÁLVULA ROTATIVA CONDOR EM AÇO INOX")</f>
      </c>
      <c r="C242" s="4" t="inlineStr">
        <is>
          <t>Não vendido</t>
        </is>
      </c>
      <c r="D242" s="4" t="inlineStr">
        <is>
          <t>0</t>
        </is>
      </c>
      <c r="E242" s="5" t="inlineStr">
        <is>
          <t>7.500,00</t>
        </is>
      </c>
      <c r="F242" s="4" t="inlineStr">
        <is>
          <t>200.00</t>
        </is>
      </c>
    </row>
    <row collapsed="false" customFormat="false" customHeight="false" hidden="false" ht="12.1" outlineLevel="0" r="243">
      <c r="A243" s="5" t="s">
        <f>=HYPERLINK("https://leilaoonline.net/lote/detalhe/73486", "1077")</f>
      </c>
      <c r="B243" s="4" t="s">
        <f>=HYPERLINK("https://leilaoonline.net/lote/detalhe/73486", " 1 TESOURA ELÉTRICA FISAME UIW C/ MOTOR ELÉTRICO 7,5 HP E 1 TESOURA ELÉTRICA FISAME S/ ESPECIFICAÇÕES")</f>
      </c>
      <c r="C243" s="4" t="inlineStr">
        <is>
          <t>Não vendido</t>
        </is>
      </c>
      <c r="D243" s="4" t="inlineStr">
        <is>
          <t>0</t>
        </is>
      </c>
      <c r="E243" s="5" t="inlineStr">
        <is>
          <t>7.500,00</t>
        </is>
      </c>
      <c r="F243" s="4" t="inlineStr">
        <is>
          <t>200.00</t>
        </is>
      </c>
    </row>
    <row collapsed="false" customFormat="false" customHeight="false" hidden="false" ht="12.1" outlineLevel="0" r="244">
      <c r="A244" s="5" t="s">
        <f>=HYPERLINK("https://leilaoonline.net/lote/detalhe/73658", "1078")</f>
      </c>
      <c r="B244" s="4" t="s">
        <f>=HYPERLINK("https://leilaoonline.net/lote/detalhe/73658", " REDUTOR, REL. 1:60 P/ MOTOR DE 20 CV")</f>
      </c>
      <c r="C244" s="4" t="inlineStr">
        <is>
          <t>Não vendido</t>
        </is>
      </c>
      <c r="D244" s="4" t="inlineStr">
        <is>
          <t>0</t>
        </is>
      </c>
      <c r="E244" s="5" t="inlineStr">
        <is>
          <t>5.000,00</t>
        </is>
      </c>
      <c r="F244" s="4" t="inlineStr">
        <is>
          <t>200.00</t>
        </is>
      </c>
    </row>
    <row collapsed="false" customFormat="false" customHeight="false" hidden="false" ht="12.1" outlineLevel="0" r="245">
      <c r="A245" s="5" t="s">
        <f>=HYPERLINK("https://leilaoonline.net/lote/detalhe/73480", "1079")</f>
      </c>
      <c r="B245" s="4" t="s">
        <f>=HYPERLINK("https://leilaoonline.net/lote/detalhe/73480", " REDUTOR CESTARI, REL. 1:14 P/ MOTOR DE APROX. 300 CV")</f>
      </c>
      <c r="C245" s="4" t="inlineStr">
        <is>
          <t>Não vendido</t>
        </is>
      </c>
      <c r="D245" s="4" t="inlineStr">
        <is>
          <t>0</t>
        </is>
      </c>
      <c r="E245" s="5" t="inlineStr">
        <is>
          <t>11.500,00</t>
        </is>
      </c>
      <c r="F245" s="4" t="inlineStr">
        <is>
          <t>250.00</t>
        </is>
      </c>
    </row>
    <row collapsed="false" customFormat="false" customHeight="false" hidden="false" ht="12.1" outlineLevel="0" r="246">
      <c r="A246" s="5" t="s">
        <f>=HYPERLINK("https://leilaoonline.net/lote/detalhe/73611", "1080")</f>
      </c>
      <c r="B246" s="4" t="s">
        <f>=HYPERLINK("https://leilaoonline.net/lote/detalhe/73611", " EXAUSTOR PROJELMEC")</f>
      </c>
      <c r="C246" s="4" t="inlineStr">
        <is>
          <t>Não vendido</t>
        </is>
      </c>
      <c r="D246" s="4" t="inlineStr">
        <is>
          <t>0</t>
        </is>
      </c>
      <c r="E246" s="5" t="inlineStr">
        <is>
          <t>4.000,00</t>
        </is>
      </c>
      <c r="F246" s="4" t="inlineStr">
        <is>
          <t>200.00</t>
        </is>
      </c>
    </row>
    <row collapsed="false" customFormat="false" customHeight="false" hidden="false" ht="12.1" outlineLevel="0" r="247">
      <c r="A247" s="5" t="s">
        <f>=HYPERLINK("https://leilaoonline.net/lote/detalhe/73707", "1081")</f>
      </c>
      <c r="B247" s="4" t="s">
        <f>=HYPERLINK("https://leilaoonline.net/lote/detalhe/73707", " 3 ESTEIRAS EM AÇO INOX")</f>
      </c>
      <c r="C247" s="4" t="inlineStr">
        <is>
          <t>Não vendido</t>
        </is>
      </c>
      <c r="D247" s="4" t="inlineStr">
        <is>
          <t>0</t>
        </is>
      </c>
      <c r="E247" s="5" t="inlineStr">
        <is>
          <t>6.000,00</t>
        </is>
      </c>
      <c r="F247" s="4" t="inlineStr">
        <is>
          <t>200.00</t>
        </is>
      </c>
    </row>
    <row collapsed="false" customFormat="false" customHeight="false" hidden="false" ht="12.1" outlineLevel="0" r="248">
      <c r="A248" s="5" t="s">
        <f>=HYPERLINK("https://leilaoonline.net/lote/detalhe/73547", "1082")</f>
      </c>
      <c r="B248" s="4" t="s">
        <f>=HYPERLINK("https://leilaoonline.net/lote/detalhe/73547", " 1 GUILHOTINA PEXTO F3354")</f>
      </c>
      <c r="C248" s="4" t="inlineStr">
        <is>
          <t>Não vendido</t>
        </is>
      </c>
      <c r="D248" s="4" t="inlineStr">
        <is>
          <t>0</t>
        </is>
      </c>
      <c r="E248" s="5" t="inlineStr">
        <is>
          <t>6.000,00</t>
        </is>
      </c>
      <c r="F248" s="4" t="inlineStr">
        <is>
          <t>200.00</t>
        </is>
      </c>
    </row>
    <row collapsed="false" customFormat="false" customHeight="false" hidden="false" ht="12.1" outlineLevel="0" r="249">
      <c r="A249" s="5" t="s">
        <f>=HYPERLINK("https://leilaoonline.net/lote/detalhe/73497", "1085")</f>
      </c>
      <c r="B249" s="4" t="s">
        <f>=HYPERLINK("https://leilaoonline.net/lote/detalhe/73497", " EXAUSTOR COM MOTOR ELÉTRICO 25 CV")</f>
      </c>
      <c r="C249" s="4" t="inlineStr">
        <is>
          <t>Não vendido</t>
        </is>
      </c>
      <c r="D249" s="4" t="inlineStr">
        <is>
          <t>0</t>
        </is>
      </c>
      <c r="E249" s="5" t="inlineStr">
        <is>
          <t>2.500,00</t>
        </is>
      </c>
      <c r="F249" s="4" t="inlineStr">
        <is>
          <t>200.00</t>
        </is>
      </c>
    </row>
    <row collapsed="false" customFormat="false" customHeight="false" hidden="false" ht="12.1" outlineLevel="0" r="250">
      <c r="A250" s="5" t="s">
        <f>=HYPERLINK("https://leilaoonline.net/lote/detalhe/73504", "1086")</f>
      </c>
      <c r="B250" s="4" t="s">
        <f>=HYPERLINK("https://leilaoonline.net/lote/detalhe/73504", " 2 REDUTORES, REL. 1:21 P/ MOTOR DE APROX. 75 CV")</f>
      </c>
      <c r="C250" s="4" t="inlineStr">
        <is>
          <t>Não vendido</t>
        </is>
      </c>
      <c r="D250" s="4" t="inlineStr">
        <is>
          <t>0</t>
        </is>
      </c>
      <c r="E250" s="5" t="inlineStr">
        <is>
          <t>10.000,00</t>
        </is>
      </c>
      <c r="F250" s="4" t="inlineStr">
        <is>
          <t>250.00</t>
        </is>
      </c>
    </row>
    <row collapsed="false" customFormat="false" customHeight="false" hidden="false" ht="12.1" outlineLevel="0" r="251">
      <c r="A251" s="5" t="s">
        <f>=HYPERLINK("https://leilaoonline.net/lote/detalhe/73512", "1087")</f>
      </c>
      <c r="B251" s="4" t="s">
        <f>=HYPERLINK("https://leilaoonline.net/lote/detalhe/73512", " CALHA VIBRATÓRIA, DIM. 2X0,9 M")</f>
      </c>
      <c r="C251" s="4" t="inlineStr">
        <is>
          <t>Não vendido</t>
        </is>
      </c>
      <c r="D251" s="4" t="inlineStr">
        <is>
          <t>0</t>
        </is>
      </c>
      <c r="E251" s="5" t="inlineStr">
        <is>
          <t>5.000,00</t>
        </is>
      </c>
      <c r="F251" s="4" t="inlineStr">
        <is>
          <t>200.00</t>
        </is>
      </c>
    </row>
    <row collapsed="false" customFormat="false" customHeight="false" hidden="false" ht="12.1" outlineLevel="0" r="252">
      <c r="A252" s="5" t="s">
        <f>=HYPERLINK("https://leilaoonline.net/lote/detalhe/73479", "1088")</f>
      </c>
      <c r="B252" s="4" t="s">
        <f>=HYPERLINK("https://leilaoonline.net/lote/detalhe/73479", " CALHA VIBRATÓRIA, DIM. 3X0,9 M")</f>
      </c>
      <c r="C252" s="4" t="inlineStr">
        <is>
          <t>Não vendido</t>
        </is>
      </c>
      <c r="D252" s="4" t="inlineStr">
        <is>
          <t>0</t>
        </is>
      </c>
      <c r="E252" s="5" t="inlineStr">
        <is>
          <t>6.000,00</t>
        </is>
      </c>
      <c r="F252" s="4" t="inlineStr">
        <is>
          <t>200.00</t>
        </is>
      </c>
    </row>
    <row collapsed="false" customFormat="false" customHeight="false" hidden="false" ht="12.1" outlineLevel="0" r="253">
      <c r="A253" s="5" t="s">
        <f>=HYPERLINK("https://leilaoonline.net/lote/detalhe/73478", "1089")</f>
      </c>
      <c r="B253" s="4" t="s">
        <f>=HYPERLINK("https://leilaoonline.net/lote/detalhe/73478", " LAVADORA DE PEÇAS EM AÇO INOX, DIM. 1,3X0,85 M")</f>
      </c>
      <c r="C253" s="4" t="inlineStr">
        <is>
          <t>Não vendido</t>
        </is>
      </c>
      <c r="D253" s="4" t="inlineStr">
        <is>
          <t>0</t>
        </is>
      </c>
      <c r="E253" s="5" t="inlineStr">
        <is>
          <t>3.000,00</t>
        </is>
      </c>
      <c r="F253" s="4" t="inlineStr">
        <is>
          <t>200.00</t>
        </is>
      </c>
    </row>
    <row collapsed="false" customFormat="false" customHeight="false" hidden="false" ht="12.1" outlineLevel="0" r="254">
      <c r="A254" s="5" t="s">
        <f>=HYPERLINK("https://leilaoonline.net/lote/detalhe/73510", "1090")</f>
      </c>
      <c r="B254" s="4" t="s">
        <f>=HYPERLINK("https://leilaoonline.net/lote/detalhe/73510", " ESTEIRA TRANSPORTADORA DE CAVACO COM MOTORREDUTOR, COMP. 4 M")</f>
      </c>
      <c r="C254" s="4" t="inlineStr">
        <is>
          <t>Não vendido</t>
        </is>
      </c>
      <c r="D254" s="4" t="inlineStr">
        <is>
          <t>0</t>
        </is>
      </c>
      <c r="E254" s="5" t="inlineStr">
        <is>
          <t>3.500,00</t>
        </is>
      </c>
      <c r="F254" s="4" t="inlineStr">
        <is>
          <t>200.00</t>
        </is>
      </c>
    </row>
    <row collapsed="false" customFormat="false" customHeight="false" hidden="false" ht="12.1" outlineLevel="0" r="255">
      <c r="A255" s="5" t="s">
        <f>=HYPERLINK("https://leilaoonline.net/lote/detalhe/73490", "1091")</f>
      </c>
      <c r="B255" s="4" t="s">
        <f>=HYPERLINK("https://leilaoonline.net/lote/detalhe/73490", " 5 EXAUSTORES AR BRASIL COM MOTOR ELÉTRICO 25 CV")</f>
      </c>
      <c r="C255" s="4" t="inlineStr">
        <is>
          <t>Não vendido</t>
        </is>
      </c>
      <c r="D255" s="4" t="inlineStr">
        <is>
          <t>0</t>
        </is>
      </c>
      <c r="E255" s="5" t="inlineStr">
        <is>
          <t>12.500,00</t>
        </is>
      </c>
      <c r="F255" s="4" t="inlineStr">
        <is>
          <t>250.00</t>
        </is>
      </c>
    </row>
    <row collapsed="false" customFormat="false" customHeight="false" hidden="false" ht="12.1" outlineLevel="0" r="256">
      <c r="A256" s="5" t="s">
        <f>=HYPERLINK("https://leilaoonline.net/lote/detalhe/73588", "1093")</f>
      </c>
      <c r="B256" s="4" t="s">
        <f>=HYPERLINK("https://leilaoonline.net/lote/detalhe/73588", " MOTOBOMBA OMEL EM INOX, COM MOTOR ELÉTRICO 40 CV")</f>
      </c>
      <c r="C256" s="4" t="inlineStr">
        <is>
          <t>Não vendido</t>
        </is>
      </c>
      <c r="D256" s="4" t="inlineStr">
        <is>
          <t>0</t>
        </is>
      </c>
      <c r="E256" s="5" t="inlineStr">
        <is>
          <t>6.000,00</t>
        </is>
      </c>
      <c r="F256" s="4" t="inlineStr">
        <is>
          <t>200.00</t>
        </is>
      </c>
    </row>
    <row collapsed="false" customFormat="false" customHeight="false" hidden="false" ht="12.1" outlineLevel="0" r="257">
      <c r="A257" s="5" t="s">
        <f>=HYPERLINK("https://leilaoonline.net/lote/detalhe/73492", "1094")</f>
      </c>
      <c r="B257" s="4" t="s">
        <f>=HYPERLINK("https://leilaoonline.net/lote/detalhe/73492", " TORRE DE RESFRIAMENTO S/ ESPECIFICAÇÕES")</f>
      </c>
      <c r="C257" s="4" t="inlineStr">
        <is>
          <t>Não vendido</t>
        </is>
      </c>
      <c r="D257" s="4" t="inlineStr">
        <is>
          <t>0</t>
        </is>
      </c>
      <c r="E257" s="5" t="inlineStr">
        <is>
          <t>1.250,00</t>
        </is>
      </c>
      <c r="F257" s="4" t="inlineStr">
        <is>
          <t>200.00</t>
        </is>
      </c>
    </row>
    <row collapsed="false" customFormat="false" customHeight="false" hidden="false" ht="12.1" outlineLevel="0" r="258">
      <c r="A258" s="5" t="s">
        <f>=HYPERLINK("https://leilaoonline.net/lote/detalhe/73625", "1095")</f>
      </c>
      <c r="B258" s="4" t="s">
        <f>=HYPERLINK("https://leilaoonline.net/lote/detalhe/73625", " PERFURADORA, CAP. 6 M")</f>
      </c>
      <c r="C258" s="4" t="inlineStr">
        <is>
          <t>Não vendido</t>
        </is>
      </c>
      <c r="D258" s="4" t="inlineStr">
        <is>
          <t>0</t>
        </is>
      </c>
      <c r="E258" s="5" t="inlineStr">
        <is>
          <t>7.500,00</t>
        </is>
      </c>
      <c r="F258" s="4" t="inlineStr">
        <is>
          <t>200.00</t>
        </is>
      </c>
    </row>
    <row collapsed="false" customFormat="false" customHeight="false" hidden="false" ht="12.1" outlineLevel="0" r="259">
      <c r="A259" s="5" t="s">
        <f>=HYPERLINK("https://leilaoonline.net/lote/detalhe/73523", "1096")</f>
      </c>
      <c r="B259" s="4" t="s">
        <f>=HYPERLINK("https://leilaoonline.net/lote/detalhe/73523", " 2 TANQUES EM AÇO CARBONO, DIÂM. 1,2 M E ALTURA 1 M")</f>
      </c>
      <c r="C259" s="4" t="inlineStr">
        <is>
          <t>Não vendido</t>
        </is>
      </c>
      <c r="D259" s="4" t="inlineStr">
        <is>
          <t>0</t>
        </is>
      </c>
      <c r="E259" s="5" t="inlineStr">
        <is>
          <t>1.500,00</t>
        </is>
      </c>
      <c r="F259" s="4" t="inlineStr">
        <is>
          <t>200.00</t>
        </is>
      </c>
    </row>
    <row collapsed="false" customFormat="false" customHeight="false" hidden="false" ht="12.1" outlineLevel="0" r="260">
      <c r="A260" s="5" t="s">
        <f>=HYPERLINK("https://leilaoonline.net/lote/detalhe/73484", "1097")</f>
      </c>
      <c r="B260" s="4" t="s">
        <f>=HYPERLINK("https://leilaoonline.net/lote/detalhe/73484", " APROX. 35 ROSCAS TRANPORTADORAS DIVERSAS")</f>
      </c>
      <c r="C260" s="4" t="inlineStr">
        <is>
          <t>Não vendido</t>
        </is>
      </c>
      <c r="D260" s="4" t="inlineStr">
        <is>
          <t>0</t>
        </is>
      </c>
      <c r="E260" s="5" t="inlineStr">
        <is>
          <t>17.500,00</t>
        </is>
      </c>
      <c r="F260" s="4" t="inlineStr">
        <is>
          <t>250.00</t>
        </is>
      </c>
    </row>
    <row collapsed="false" customFormat="false" customHeight="false" hidden="false" ht="12.1" outlineLevel="0" r="261">
      <c r="A261" s="5" t="s">
        <f>=HYPERLINK("https://leilaoonline.net/lote/detalhe/73554", "1099")</f>
      </c>
      <c r="B261" s="4" t="s">
        <f>=HYPERLINK("https://leilaoonline.net/lote/detalhe/73554", " GRANULADOR S/ ESPECIFICAÇÕES")</f>
      </c>
      <c r="C261" s="4" t="inlineStr">
        <is>
          <t>Vendido</t>
        </is>
      </c>
      <c r="D261" s="4" t="inlineStr">
        <is>
          <t>2</t>
        </is>
      </c>
      <c r="E261" s="5" t="inlineStr">
        <is>
          <t>5.000,00</t>
        </is>
      </c>
      <c r="F261" s="4" t="inlineStr">
        <is>
          <t>200.00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2026-06-15T02:16:48.00Z</dcterms:created>
  <dc:creator>Tellks Tecnologia</dc:creator>
  <cp:revision>0</cp:revision>
</cp:coreProperties>
</file>