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ANTIGUIDADES, RARIDADES, MÁQUINAS, SUCATA, ELETRÔNICOS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10/02/2021 09:30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=HYPERLINK("https://leilaoonline.net/lote/detalhe/71858", "056")</f>
      </c>
      <c r="B11" s="4" t="s">
        <f>=HYPERLINK("https://leilaoonline.net/lote/detalhe/71858", " Gravador de Rolo Pioneer RT/ 707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=HYPERLINK("https://leilaoonline.net/lote/detalhe/71818", "114")</f>
      </c>
      <c r="B12" s="4" t="s">
        <f>=HYPERLINK("https://leilaoonline.net/lote/detalhe/71818", " Lote com 7 porta copos em vidro")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=HYPERLINK("https://leilaoonline.net/lote/detalhe/71820", "311")</f>
      </c>
      <c r="B13" s="4" t="s">
        <f>=HYPERLINK("https://leilaoonline.net/lote/detalhe/71820", " Medalhão em metal espessurado a prata ( 19.5 cm diam.)")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=HYPERLINK("https://leilaoonline.net/lote/detalhe/71819", "313")</f>
      </c>
      <c r="B14" s="4" t="s">
        <f>=HYPERLINK("https://leilaoonline.net/lote/detalhe/71819", " Luminária em metal espessurado a prata ( 47 x 13 x 13 cm)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=HYPERLINK("https://leilaoonline.net/lote/detalhe/71821", "321")</f>
      </c>
      <c r="B15" s="4" t="s">
        <f>=HYPERLINK("https://leilaoonline.net/lote/detalhe/71821", " Licoreira quadrangular em cristal - Lapidada ( 24.5cm)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=HYPERLINK("https://leilaoonline.net/lote/detalhe/71822", "335")</f>
      </c>
      <c r="B16" s="4" t="s">
        <f>=HYPERLINK("https://leilaoonline.net/lote/detalhe/71822", " Licoreira em cristal Europeu - ( 29cm)")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=HYPERLINK("https://leilaoonline.net/lote/detalhe/71823", "339")</f>
      </c>
      <c r="B17" s="4" t="s">
        <f>=HYPERLINK("https://leilaoonline.net/lote/detalhe/71823", " Prato importado em porcelana chinesa ( 31cm)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=HYPERLINK("https://leilaoonline.net/lote/detalhe/71824", "345")</f>
      </c>
      <c r="B18" s="4" t="s">
        <f>=HYPERLINK("https://leilaoonline.net/lote/detalhe/71824", " Par de castiçais em metal dourado ( 23cm)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=HYPERLINK("https://leilaoonline.net/lote/detalhe/71825", "355")</f>
      </c>
      <c r="B19" s="4" t="s">
        <f>=HYPERLINK("https://leilaoonline.net/lote/detalhe/71825", " Medalhão de parede em metal dourado - (32cm)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=HYPERLINK("https://leilaoonline.net/lote/detalhe/71827", "358")</f>
      </c>
      <c r="B20" s="4" t="s">
        <f>=HYPERLINK("https://leilaoonline.net/lote/detalhe/71827", " Lote com: 100 uni. Facas em inox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=HYPERLINK("https://leilaoonline.net/lote/detalhe/71826", "360")</f>
      </c>
      <c r="B21" s="4" t="s">
        <f>=HYPERLINK("https://leilaoonline.net/lote/detalhe/71826", " Lote com: 100 facas e 1. tesoura")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=HYPERLINK("https://leilaoonline.net/lote/detalhe/71828", "362")</f>
      </c>
      <c r="B22" s="4" t="s">
        <f>=HYPERLINK("https://leilaoonline.net/lote/detalhe/71828", " Lote com: 100 facas em inox. (apenas as facas)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=HYPERLINK("https://leilaoonline.net/lote/detalhe/71829", "364")</f>
      </c>
      <c r="B23" s="4" t="s">
        <f>=HYPERLINK("https://leilaoonline.net/lote/detalhe/71829", " Lote com: 100 facas em inox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=HYPERLINK("https://leilaoonline.net/lote/detalhe/71830", "375")</f>
      </c>
      <c r="B24" s="4" t="s">
        <f>=HYPERLINK("https://leilaoonline.net/lote/detalhe/71830", " Licoreira com taças em vidrão bico de jaca - 25.5 cm jarra - 10cm copo")</f>
      </c>
      <c r="C24" s="4" t="inlineStr">
        <is>
          <t>Venda condicional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=HYPERLINK("https://leilaoonline.net/lote/detalhe/71860", "379")</f>
      </c>
      <c r="B25" s="4" t="s">
        <f>=HYPERLINK("https://leilaoonline.net/lote/detalhe/71860", " Relógio de parede Tagus Sincro - elétrico ( 36cm)")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=HYPERLINK("https://leilaoonline.net/lote/detalhe/71859", "387")</f>
      </c>
      <c r="B26" s="4" t="s">
        <f>=HYPERLINK("https://leilaoonline.net/lote/detalhe/71859", " Máquinas de costura Elgin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=HYPERLINK("https://leilaoonline.net/lote/detalhe/71800", "411")</f>
      </c>
      <c r="B27" s="4" t="s">
        <f>=HYPERLINK("https://leilaoonline.net/lote/detalhe/71800", " Medalhão em metal (39 cm)")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=HYPERLINK("https://leilaoonline.net/lote/detalhe/71801", "415")</f>
      </c>
      <c r="B28" s="4" t="s">
        <f>=HYPERLINK("https://leilaoonline.net/lote/detalhe/71801", " Crucifixo em Marfim - único no Brasil - Europe - ( 39 x 19cm)")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=HYPERLINK("https://leilaoonline.net/lote/detalhe/71804", "423")</f>
      </c>
      <c r="B29" s="4" t="s">
        <f>=HYPERLINK("https://leilaoonline.net/lote/detalhe/71804", " Escultura importada africana em jacarandá - 20cm")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=HYPERLINK("https://leilaoonline.net/lote/detalhe/71803", "424")</f>
      </c>
      <c r="B30" s="4" t="s">
        <f>=HYPERLINK("https://leilaoonline.net/lote/detalhe/71803", " Escultura  em Bronze - 3.2kg - 33 x 27 cm")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=HYPERLINK("https://leilaoonline.net/lote/detalhe/71802", "427")</f>
      </c>
      <c r="B31" s="4" t="s">
        <f>=HYPERLINK("https://leilaoonline.net/lote/detalhe/71802", " Jogo de chá importado pintado a mão")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=HYPERLINK("https://leilaoonline.net/lote/detalhe/71805", "456")</f>
      </c>
      <c r="B32" s="4" t="s">
        <f>=HYPERLINK("https://leilaoonline.net/lote/detalhe/71805", " Kit de colheres para chá em prata argentina 925 , cabo retorcido - 12 itens.")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=HYPERLINK("https://leilaoonline.net/lote/detalhe/71808", "470")</f>
      </c>
      <c r="B33" s="4" t="s">
        <f>=HYPERLINK("https://leilaoonline.net/lote/detalhe/71808", " Galheteiro em Madeira e porcelana - com talheres para servir ( 15/ 24cm)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=HYPERLINK("https://leilaoonline.net/lote/detalhe/71811", "472")</f>
      </c>
      <c r="B34" s="4" t="s">
        <f>=HYPERLINK("https://leilaoonline.net/lote/detalhe/71811", " Galheteiro em madeira e porcelana - Com tralheres - ( 41/21 cm)")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=HYPERLINK("https://leilaoonline.net/lote/detalhe/71809", "474")</f>
      </c>
      <c r="B35" s="4" t="s">
        <f>=HYPERLINK("https://leilaoonline.net/lote/detalhe/71809", " Escultura em Resina - importado da itália - Séc XX ( 10 x 16 x 11 cm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=HYPERLINK("https://leilaoonline.net/lote/detalhe/71806", "476")</f>
      </c>
      <c r="B36" s="4" t="s">
        <f>=HYPERLINK("https://leilaoonline.net/lote/detalhe/71806", " Escultura em Resina - importado da itália - Séc XX ( 10 x 16 x 11 cm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=HYPERLINK("https://leilaoonline.net/lote/detalhe/71810", "478")</f>
      </c>
      <c r="B37" s="4" t="s">
        <f>=HYPERLINK("https://leilaoonline.net/lote/detalhe/71810", " Escultura em Resina - importado da itália - Séc XX ( 10 x 16 x 11 cm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=HYPERLINK("https://leilaoonline.net/lote/detalhe/71807", "480")</f>
      </c>
      <c r="B38" s="4" t="s">
        <f>=HYPERLINK("https://leilaoonline.net/lote/detalhe/71807", " Escultura em Resina - importado da itália - Séc XX ( 10 x 16 x 11 cm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=HYPERLINK("https://leilaoonline.net/lote/detalhe/71812", "487")</f>
      </c>
      <c r="B39" s="4" t="s">
        <f>=HYPERLINK("https://leilaoonline.net/lote/detalhe/71812", " Luminária em Bronze - 30 cm")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=HYPERLINK("https://leilaoonline.net/lote/detalhe/71813", "488")</f>
      </c>
      <c r="B40" s="4" t="s">
        <f>=HYPERLINK("https://leilaoonline.net/lote/detalhe/71813", " Castiçais em metal - ( 23 cm ) 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=HYPERLINK("https://leilaoonline.net/lote/detalhe/71834", "501")</f>
      </c>
      <c r="B41" s="4" t="s">
        <f>=HYPERLINK("https://leilaoonline.net/lote/detalhe/71834", " Aparelho de jantar em porcelana branca, policromado a prata - 12 peças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=HYPERLINK("https://leilaoonline.net/lote/detalhe/71838", "509")</f>
      </c>
      <c r="B42" s="4" t="s">
        <f>=HYPERLINK("https://leilaoonline.net/lote/detalhe/71838", " Aparador em mármore Bege Bahia- bordas em bronze ( 78 x 130 x 40 cm)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=HYPERLINK("https://leilaoonline.net/lote/detalhe/71836", "514")</f>
      </c>
      <c r="B43" s="4" t="s">
        <f>=HYPERLINK("https://leilaoonline.net/lote/detalhe/71836", " Samovar Prateado ( 45cm)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=HYPERLINK("https://leilaoonline.net/lote/detalhe/71835", "521")</f>
      </c>
      <c r="B44" s="4" t="s">
        <f>=HYPERLINK("https://leilaoonline.net/lote/detalhe/71835", " Cojunto de café e chá em porcelana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=HYPERLINK("https://leilaoonline.net/lote/detalhe/71862", "524")</f>
      </c>
      <c r="B45" s="4" t="s">
        <f>=HYPERLINK("https://leilaoonline.net/lote/detalhe/71862", " Relógio de parede em madeira - ( 20cm) ")</f>
      </c>
      <c r="C45" s="4" t="inlineStr">
        <is>
          <t>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=HYPERLINK("https://leilaoonline.net/lote/detalhe/71864", "526")</f>
      </c>
      <c r="B46" s="4" t="s">
        <f>=HYPERLINK("https://leilaoonline.net/lote/detalhe/71864", " Relógio grande em caixa de madeira - ( 95 x 46 x 20cm)")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=HYPERLINK("https://leilaoonline.net/lote/detalhe/71855", "529")</f>
      </c>
      <c r="B47" s="4" t="s">
        <f>=HYPERLINK("https://leilaoonline.net/lote/detalhe/71855", " Relógio em madeira - ( 90cm)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=HYPERLINK("https://leilaoonline.net/lote/detalhe/71861", "532")</f>
      </c>
      <c r="B48" s="4" t="s">
        <f>=HYPERLINK("https://leilaoonline.net/lote/detalhe/71861", " Relógio Depose 1003 , base em mármore Carrara - italiano - ( 26 x 29 x 11 cm)")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=HYPERLINK("https://leilaoonline.net/lote/detalhe/71833", "533")</f>
      </c>
      <c r="B49" s="4" t="s">
        <f>=HYPERLINK("https://leilaoonline.net/lote/detalhe/71833", " Prato decorativo - Porcelana portuguesa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=HYPERLINK("https://leilaoonline.net/lote/detalhe/71837", "534")</f>
      </c>
      <c r="B50" s="4" t="s">
        <f>=HYPERLINK("https://leilaoonline.net/lote/detalhe/71837", " Jogo em banho de prata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=HYPERLINK("https://leilaoonline.net/lote/detalhe/71832", "566")</f>
      </c>
      <c r="B51" s="4" t="s">
        <f>=HYPERLINK("https://leilaoonline.net/lote/detalhe/71832", " Esmoleira em metal espessurado a prata - 3 pés ( 30cm diam.)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=HYPERLINK("https://leilaoonline.net/lote/detalhe/71831", "568")</f>
      </c>
      <c r="B52" s="4" t="s">
        <f>=HYPERLINK("https://leilaoonline.net/lote/detalhe/71831", " Salva em prata brasileira - 235gr. Teor - ( 20cm diam.)")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=HYPERLINK("https://leilaoonline.net/lote/detalhe/71814", "572")</f>
      </c>
      <c r="B53" s="4" t="s">
        <f>=HYPERLINK("https://leilaoonline.net/lote/detalhe/71814", " Gomil em metal espessurado a prata - ( 46x11 cm Bacia - 40 x 24 cm Jarra )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=HYPERLINK("https://leilaoonline.net/lote/detalhe/71863", "574")</f>
      </c>
      <c r="B54" s="4" t="s">
        <f>=HYPERLINK("https://leilaoonline.net/lote/detalhe/71863", " Relógio em bronze- Déc 70 - ( 67 x 19 x 34 cm)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=HYPERLINK("https://leilaoonline.net/lote/detalhe/71816", "576")</f>
      </c>
      <c r="B55" s="4" t="s">
        <f>=HYPERLINK("https://leilaoonline.net/lote/detalhe/71816", " Candelabro banhado a prata - ( 37 x 20 cm)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=HYPERLINK("https://leilaoonline.net/lote/detalhe/71815", "577")</f>
      </c>
      <c r="B56" s="4" t="s">
        <f>=HYPERLINK("https://leilaoonline.net/lote/detalhe/71815", " Centro de mesa banhado a prata - ( 31 x 30 cm) ")</f>
      </c>
      <c r="C56" s="4" t="inlineStr">
        <is>
          <t>Venda condicional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=HYPERLINK("https://leilaoonline.net/lote/detalhe/71856", "581")</f>
      </c>
      <c r="B57" s="4" t="s">
        <f>=HYPERLINK("https://leilaoonline.net/lote/detalhe/71856", " Relógio de cordas ( 75 cm ) ")</f>
      </c>
      <c r="C57" s="4" t="inlineStr">
        <is>
          <t>Vendido</t>
        </is>
      </c>
      <c r="D57" s="4" t="inlineStr">
        <is>
          <t>1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=HYPERLINK("https://leilaoonline.net/lote/detalhe/71817", "594")</f>
      </c>
      <c r="B58" s="4" t="s">
        <f>=HYPERLINK("https://leilaoonline.net/lote/detalhe/71817", "Samovar em metal ( 52 cm - 3,105 kg )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=HYPERLINK("https://leilaoonline.net/lote/detalhe/71839", "601")</f>
      </c>
      <c r="B59" s="4" t="s">
        <f>=HYPERLINK("https://leilaoonline.net/lote/detalhe/71839", "Lote com: Talheres antigos déc. 70 - 24 peças")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=HYPERLINK("https://leilaoonline.net/lote/detalhe/71840", "611")</f>
      </c>
      <c r="B60" s="4" t="s">
        <f>=HYPERLINK("https://leilaoonline.net/lote/detalhe/71840", " RARO Samovar,EM PRATA 90 IMPORTADO USA - em metal espessurado a prata,37 cm X 18 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=HYPERLINK("https://leilaoonline.net/lote/detalhe/71841", "618")</f>
      </c>
      <c r="B61" s="4" t="s">
        <f>=HYPERLINK("https://leilaoonline.net/lote/detalhe/71841", " Lote com: 30 Pratos Fundos, 3 Travessas Oval 2 tigelas em marca porcelana rela são Paulo  - fina porcelana branca,  filetados à ouro,  Diâmetro: 22 cm.")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=HYPERLINK("https://leilaoonline.net/lote/detalhe/71842", "627")</f>
      </c>
      <c r="B62" s="4" t="s">
        <f>=HYPERLINK("https://leilaoonline.net/lote/detalhe/71842", " Samovar Russo em bronze Meados do séc. XX .48x27 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=HYPERLINK("https://leilaoonline.net/lote/detalhe/71865", "631")</f>
      </c>
      <c r="B63" s="4" t="s">
        <f>=HYPERLINK("https://leilaoonline.net/lote/detalhe/71865", " Raro Relógio de mesa em bronze. vidro de cristal transparente,à corda. Altura 40 cm, comprimento 37 cm largura 19 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=HYPERLINK("https://leilaoonline.net/lote/detalhe/71843", "633")</f>
      </c>
      <c r="B64" s="4" t="s">
        <f>=HYPERLINK("https://leilaoonline.net/lote/detalhe/71843", " jogo para café em aço liso")</f>
      </c>
      <c r="C64" s="4" t="inlineStr">
        <is>
          <t>Vendido</t>
        </is>
      </c>
      <c r="D64" s="4" t="inlineStr">
        <is>
          <t>1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=HYPERLINK("https://leilaoonline.net/lote/detalhe/71848", "660")</f>
      </c>
      <c r="B65" s="4" t="s">
        <f>=HYPERLINK("https://leilaoonline.net/lote/detalhe/71848", " Lote com: 05 cinzeiros vintage dinamarqueses 'HANS JENSEN DENMARK'em metal espessurado a prata 9 cms x 6 cms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=HYPERLINK("https://leilaoonline.net/lote/detalhe/71845", "661")</f>
      </c>
      <c r="B66" s="4" t="s">
        <f>=HYPERLINK("https://leilaoonline.net/lote/detalhe/71845", " Espada  de coleção replica bárbaros, em metal prateado, em relevo, suporte em madeira para pendura na parede, medindo aproximadamente 110 cm só a espada.")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=HYPERLINK("https://leilaoonline.net/lote/detalhe/71867", "662")</f>
      </c>
      <c r="B67" s="4" t="s">
        <f>=HYPERLINK("https://leilaoonline.net/lote/detalhe/71867", " Relógio pêndulo capelinha LIGE funcionando a pilha, anos 30. 41cm de altura por 24cm de largura.")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=HYPERLINK("https://leilaoonline.net/lote/detalhe/71847", "666")</f>
      </c>
      <c r="B68" s="4" t="s">
        <f>=HYPERLINK("https://leilaoonline.net/lote/detalhe/71847", " Rara escultura italiana, em marmorite,Med 160 cm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=HYPERLINK("https://leilaoonline.net/lote/detalhe/71849", "676")</f>
      </c>
      <c r="B69" s="4" t="s">
        <f>=HYPERLINK("https://leilaoonline.net/lote/detalhe/71849", " Lustre bronze cravejado com cristais transparentes e lilás, 1 lâmpada. 22x15cm")</f>
      </c>
      <c r="C69" s="4" t="inlineStr">
        <is>
          <t>Vendido</t>
        </is>
      </c>
      <c r="D69" s="4" t="inlineStr">
        <is>
          <t>1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=HYPERLINK("https://leilaoonline.net/lote/detalhe/71850", "678")</f>
      </c>
      <c r="B70" s="4" t="s">
        <f>=HYPERLINK("https://leilaoonline.net/lote/detalhe/71850", " Porta alianças em metal 15 cm de diâmetro, acompanha paliteiro em estanho 12 cm de altura")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=HYPERLINK("https://leilaoonline.net/lote/detalhe/71846", "679")</f>
      </c>
      <c r="B71" s="4" t="s">
        <f>=HYPERLINK("https://leilaoonline.net/lote/detalhe/71846", " Mesa de centro oriental decorada do 41 cm de altura x 1,03 m x 48 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=HYPERLINK("https://leilaoonline.net/lote/detalhe/71844", "682")</f>
      </c>
      <c r="B72" s="4" t="s">
        <f>=HYPERLINK("https://leilaoonline.net/lote/detalhe/71844", " Ânfora em metal espessurado a prata, Século XX, 37 cm de altura - Obs* um braço solto")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=HYPERLINK("https://leilaoonline.net/lote/detalhe/71866", "683")</f>
      </c>
      <c r="B73" s="4" t="s">
        <f>=HYPERLINK("https://leilaoonline.net/lote/detalhe/71866", " Antigo Cepo de madeira 08 pesos  15 x 9 x 6cm")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=HYPERLINK("https://leilaoonline.net/lote/detalhe/71868", "688")</f>
      </c>
      <c r="B74" s="4" t="s">
        <f>=HYPERLINK("https://leilaoonline.net/lote/detalhe/71868", " Tapete importado pele de cordeiro legitimo, cor branca, com forro em algodão,150x100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=HYPERLINK("https://leilaoonline.net/lote/detalhe/71851", "689")</f>
      </c>
      <c r="B75" s="4" t="s">
        <f>=HYPERLINK("https://leilaoonline.net/lote/detalhe/71851", " Antigo Trinchante de metal dourado, indiano")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=HYPERLINK("https://leilaoonline.net/lote/detalhe/71853", "690")</f>
      </c>
      <c r="B76" s="4" t="s">
        <f>=HYPERLINK("https://leilaoonline.net/lote/detalhe/71853", " Antigo gomil em metal espessurado , anos XX, suporte original, com 28 cm de altura e suporte com 30 cm de diâmetro")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=HYPERLINK("https://leilaoonline.net/lote/detalhe/71852", "695")</f>
      </c>
      <c r="B77" s="4" t="s">
        <f>=HYPERLINK("https://leilaoonline.net/lote/detalhe/71852", " Medalhão em porcelana Japonesa, Século XIX, decoração em ouro, em moldura de madeira com resquícios de folha de ouro. Medalhão de porcelana em excelente estado, 41 cm de diâmetro, Moldura: 70 cm X 70 cm.")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=HYPERLINK("https://leilaoonline.net/lote/detalhe/71854", "696")</f>
      </c>
      <c r="B78" s="4" t="s">
        <f>=HYPERLINK("https://leilaoonline.net/lote/detalhe/71854", " Samovar em bronze polido 32 cm de altura.")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=HYPERLINK("https://leilaoonline.net/lote/detalhe/71791", "713")</f>
      </c>
      <c r="B79" s="4" t="s">
        <f>=HYPERLINK("https://leilaoonline.net/lote/detalhe/71791", " Relógio Olho de Boi - Silco, em madeira, vidro bombê, completo, diâmetro 40 cm, não testado")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=HYPERLINK("https://leilaoonline.net/lote/detalhe/71728", "719")</f>
      </c>
      <c r="B80" s="4" t="s">
        <f>=HYPERLINK("https://leilaoonline.net/lote/detalhe/71728", " Lote com: 8 copos colecionáveis - coca cola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=HYPERLINK("https://leilaoonline.net/lote/detalhe/71730", "721")</f>
      </c>
      <c r="B81" s="4" t="s">
        <f>=HYPERLINK("https://leilaoonline.net/lote/detalhe/71730", " Escultura em bronze base em mármore 30x10cm")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=HYPERLINK("https://leilaoonline.net/lote/detalhe/71731", "725")</f>
      </c>
      <c r="B82" s="4" t="s">
        <f>=HYPERLINK("https://leilaoonline.net/lote/detalhe/71731", " Esculturas em madeira nobre - 18cm")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=HYPERLINK("https://leilaoonline.net/lote/detalhe/71716", "726")</f>
      </c>
      <c r="B83" s="4" t="s">
        <f>=HYPERLINK("https://leilaoonline.net/lote/detalhe/71716", " Galos de rinha em metal prateado, anos 70. 25cm")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=HYPERLINK("https://leilaoonline.net/lote/detalhe/71729", "727")</f>
      </c>
      <c r="B84" s="4" t="s">
        <f>=HYPERLINK("https://leilaoonline.net/lote/detalhe/71729", " Escultura rara Touro em jacarandá (com avarias)")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=HYPERLINK("https://leilaoonline.net/lote/detalhe/71794", "732")</f>
      </c>
      <c r="B85" s="4" t="s">
        <f>=HYPERLINK("https://leilaoonline.net/lote/detalhe/71794", " Espingarda decorativa,  120 cm")</f>
      </c>
      <c r="C85" s="4" t="inlineStr">
        <is>
          <t>Vendido</t>
        </is>
      </c>
      <c r="D85" s="4" t="inlineStr">
        <is>
          <t>1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=HYPERLINK("https://leilaoonline.net/lote/detalhe/71792", "736")</f>
      </c>
      <c r="B86" s="4" t="s">
        <f>=HYPERLINK("https://leilaoonline.net/lote/detalhe/71792", "  Relógio Antigo de Parede, cavalinho, máquina duas setas, , funcionando ")</f>
      </c>
      <c r="C86" s="4" t="inlineStr">
        <is>
          <t>Vendido</t>
        </is>
      </c>
      <c r="D86" s="4" t="inlineStr">
        <is>
          <t>2</t>
        </is>
      </c>
      <c r="E86" s="5" t="inlineStr">
        <is>
          <t>1.900,00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=HYPERLINK("https://leilaoonline.net/lote/detalhe/71717", "740")</f>
      </c>
      <c r="B87" s="4" t="s">
        <f>=HYPERLINK("https://leilaoonline.net/lote/detalhe/71717", " Jogo de jantar, porcelana Renner branca decorada  Total 32 peças")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=HYPERLINK("https://leilaoonline.net/lote/detalhe/71793", "742")</f>
      </c>
      <c r="B88" s="4" t="s">
        <f>=HYPERLINK("https://leilaoonline.net/lote/detalhe/71793", " mesa com 6 cadeiras em jacaranda,com tampo de mármore branco. Cadeiras assentos em palhinha  pés de cachimbo. 6 cadeiras  Tampo mesa 170 cm comp x 75 cm alt x 95 larg")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1.800,00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=HYPERLINK("https://leilaoonline.net/lote/detalhe/71726", "746")</f>
      </c>
      <c r="B89" s="4" t="s">
        <f>=HYPERLINK("https://leilaoonline.net/lote/detalhe/71726", " CONJUNTO DE CAFÉ E CHÁ EM PORCELANA BRANCA SCHMIDT,  BORDAS FILETADAS A PRATA, DETALHES EM ALTO RELEVO, UM BULE, UMA LEITEIRA, CINCO XÍCARAS DE CHÁ E DUAS XÍCARAS DE CAFÉ.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=HYPERLINK("https://leilaoonline.net/lote/detalhe/71732", "748")</f>
      </c>
      <c r="B90" s="4" t="s">
        <f>=HYPERLINK("https://leilaoonline.net/lote/detalhe/71732", "  JOGO DE CHÁ E CAFÉ EM METAL, REDONDO, COM DECORAÇÃO  EM ALTO RELEVO, SENDO DOIS BOWLS (23 X 23 E 21 X 23 CM), LEITEIRA (18,5 X 20 CM) E AÇUCAREIRO (17,5 X 17 CM - MOSSA)")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=HYPERLINK("https://leilaoonline.net/lote/detalhe/71727", "776")</f>
      </c>
      <c r="B91" s="4" t="s">
        <f>=HYPERLINK("https://leilaoonline.net/lote/detalhe/71727", " Terno importado italia, séc XIX, em alabastro, partes  em bronze dourado, 1 centro de mesa-floreira,  um par de castiçais pra duas velas representando Arpas. Med 17x30 cm (Centro de mesa) e 35x20 cm( Castiçais).")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=HYPERLINK("https://leilaoonline.net/lote/detalhe/71733", "777")</f>
      </c>
      <c r="B92" s="4" t="s">
        <f>=HYPERLINK("https://leilaoonline.net/lote/detalhe/71733", " Candelabro importado para 5 velas em ferro fundido patina dourada coluna com trabalhos em vazados e bordas retorcidas e pés recurvos medindo 1,85 x 70 cm")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=HYPERLINK("https://leilaoonline.net/lote/detalhe/71718", "778")</f>
      </c>
      <c r="B93" s="4" t="s">
        <f>=HYPERLINK("https://leilaoonline.net/lote/detalhe/71718", " Jogo de cha importado MADE IN JAPAN  Oriental pintada à mão,   total de 12 peças")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=HYPERLINK("https://leilaoonline.net/lote/detalhe/71723", "779")</f>
      </c>
      <c r="B94" s="4" t="s">
        <f>=HYPERLINK("https://leilaoonline.net/lote/detalhe/71723", " Lote com: 4 Pratos para Bolo importados Orientais, em porcelana branca  casca de ovo, pintados à mão,  Diâmetro: 17 cm")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=HYPERLINK("https://leilaoonline.net/lote/detalhe/71720", "780")</f>
      </c>
      <c r="B95" s="4" t="s">
        <f>=HYPERLINK("https://leilaoonline.net/lote/detalhe/71720", " Lote com: 10 antigas xícaras para café, em metal, com recipientes em porcelana filetada a prata.  dois conjunto, um com 4 e outro com 6 peças")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=HYPERLINK("https://leilaoonline.net/lote/detalhe/71719", "784")</f>
      </c>
      <c r="B96" s="4" t="s">
        <f>=HYPERLINK("https://leilaoonline.net/lote/detalhe/71719", " Doceira francesa em metal espessurado a prata e vidro mão azul cobalto. 32 cm de altura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=HYPERLINK("https://leilaoonline.net/lote/detalhe/71725", "785")</f>
      </c>
      <c r="B97" s="4" t="s">
        <f>=HYPERLINK("https://leilaoonline.net/lote/detalhe/71725", " Jogo para chá japonês, porcelana casca de ovo,  Constando 1 leiteira, 4 pratos par bolo e 11 xícaras (1 quebrada))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=HYPERLINK("https://leilaoonline.net/lote/detalhe/71789", "789")</f>
      </c>
      <c r="B98" s="4" t="s">
        <f>=HYPERLINK("https://leilaoonline.net/lote/detalhe/71789", " RELÓGIO AMERICANO,  SESSIONS ÁGUIA EM BRONZE,  BASE DE MADEIRA. ALTURA DE 26,5 CM")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=HYPERLINK("https://leilaoonline.net/lote/detalhe/71724", "790")</f>
      </c>
      <c r="B99" s="4" t="s">
        <f>=HYPERLINK("https://leilaoonline.net/lote/detalhe/71724", " SAMOVAR EM METAL ESPESSURADO A PRATA. 25 CM")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=HYPERLINK("https://leilaoonline.net/lote/detalhe/71790", "791")</f>
      </c>
      <c r="B100" s="4" t="s">
        <f>=HYPERLINK("https://leilaoonline.net/lote/detalhe/71790", " Relógio de parede alemão, em madeira nobre, 47x28x10 cm")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=HYPERLINK("https://leilaoonline.net/lote/detalhe/71722", "792")</f>
      </c>
      <c r="B101" s="4" t="s">
        <f>=HYPERLINK("https://leilaoonline.net/lote/detalhe/71722", " Antigo conjunto galheteiro, ANOS 40, em cerâmica vitrificada  1 bandeja, 1 molheira, 1 galeta, 1 saleiro, 1 pimenteiro. Total 4 peças. Peças marcadas ao fundo. Med.: 6 a 26x20 cm")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=HYPERLINK("https://leilaoonline.net/lote/detalhe/71721", "797")</f>
      </c>
      <c r="B102" s="4" t="s">
        <f>=HYPERLINK("https://leilaoonline.net/lote/detalhe/71721", " Escultura Leão, em madeira nobre,10x22 cm.")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=HYPERLINK("https://leilaoonline.net/lote/detalhe/71795", "806")</f>
      </c>
      <c r="B103" s="4" t="s">
        <f>=HYPERLINK("https://leilaoonline.net/lote/detalhe/71795", " Relógio americano de parede em madeira")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=HYPERLINK("https://leilaoonline.net/lote/detalhe/71751", "811")</f>
      </c>
      <c r="B104" s="4" t="s">
        <f>=HYPERLINK("https://leilaoonline.net/lote/detalhe/71751", " Lote com: 8 Baldes de gelo  inoxidável. Diâmetro médio 21 cm. com 3 pegadores")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=HYPERLINK("https://leilaoonline.net/lote/detalhe/71749", "818")</f>
      </c>
      <c r="B105" s="4" t="s">
        <f>=HYPERLINK("https://leilaoonline.net/lote/detalhe/71749", " Antigo telefone de madeira e metal, 78cm de altura")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=HYPERLINK("https://leilaoonline.net/lote/detalhe/71796", "820")</f>
      </c>
      <c r="B106" s="4" t="s">
        <f>=HYPERLINK("https://leilaoonline.net/lote/detalhe/71796", " Balança de ourives, tamanho 50X40X28cm")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=HYPERLINK("https://leilaoonline.net/lote/detalhe/71750", "822")</f>
      </c>
      <c r="B107" s="4" t="s">
        <f>=HYPERLINK("https://leilaoonline.net/lote/detalhe/71750", " Lote com: 3 bandejas metal espessurado à prata - 39 cm")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350,00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=HYPERLINK("https://leilaoonline.net/lote/detalhe/71742", "823")</f>
      </c>
      <c r="B108" s="4" t="s">
        <f>=HYPERLINK("https://leilaoonline.net/lote/detalhe/71742", " Mesa de centro em madeira embuia 45x79x44cm")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=HYPERLINK("https://leilaoonline.net/lote/detalhe/71736", "824")</f>
      </c>
      <c r="B109" s="4" t="s">
        <f>=HYPERLINK("https://leilaoonline.net/lote/detalhe/71736", " Jogo com Bowl  e bandeja fracalanza - 14x33 cm  Bandeja  53x36 cm")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=HYPERLINK("https://leilaoonline.net/lote/detalhe/71738", "829")</f>
      </c>
      <c r="B110" s="4" t="s">
        <f>=HYPERLINK("https://leilaoonline.net/lote/detalhe/71738", " Jogo de chá europeia, em metal espessurado a prata 2 bules, 1 açucareiro, 1 tea cad, 1 cremeira. Med.: 15 a 25 cm")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=HYPERLINK("https://leilaoonline.net/lote/detalhe/71797", "832")</f>
      </c>
      <c r="B111" s="4" t="s">
        <f>=HYPERLINK("https://leilaoonline.net/lote/detalhe/71797", " Antiga garrucha decorativa em madeira e bronze - 30cm ")</f>
      </c>
      <c r="C111" s="4" t="inlineStr">
        <is>
          <t>Vendido</t>
        </is>
      </c>
      <c r="D111" s="4" t="inlineStr">
        <is>
          <t>4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=HYPERLINK("https://leilaoonline.net/lote/detalhe/71740", "834")</f>
      </c>
      <c r="B112" s="4" t="s">
        <f>=HYPERLINK("https://leilaoonline.net/lote/detalhe/71740", " Faqueiro de talheres, dourado, 40 peças,")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=HYPERLINK("https://leilaoonline.net/lote/detalhe/71734", "836")</f>
      </c>
      <c r="B113" s="4" t="s">
        <f>=HYPERLINK("https://leilaoonline.net/lote/detalhe/71734", " Par de Castiçais, inglês, de metal, 29 cm de altura.")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=HYPERLINK("https://leilaoonline.net/lote/detalhe/71754", "839")</f>
      </c>
      <c r="B114" s="4" t="s">
        <f>=HYPERLINK("https://leilaoonline.net/lote/detalhe/71754", " Candelabros, Ingleses, em cobre banho de prata,  podem ser usados como castiçal, partes removíveis (46cm x 41cm).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=HYPERLINK("https://leilaoonline.net/lote/detalhe/71745", "841")</f>
      </c>
      <c r="B115" s="4" t="s">
        <f>=HYPERLINK("https://leilaoonline.net/lote/detalhe/71745", " lote com: 26 peças diversas espessurada à prata. maior mede 16 cm.")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=HYPERLINK("https://leilaoonline.net/lote/detalhe/71737", "842")</f>
      </c>
      <c r="B116" s="4" t="s">
        <f>=HYPERLINK("https://leilaoonline.net/lote/detalhe/71737", " Lote com: peças diversas em bronze e metal dourado.  vários tamanhos Altura da maior: 34 cm. Bule - aparentemente em cobre. 36 cm.")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=HYPERLINK("https://leilaoonline.net/lote/detalhe/71753", "843")</f>
      </c>
      <c r="B117" s="4" t="s">
        <f>=HYPERLINK("https://leilaoonline.net/lote/detalhe/71753", " Fruteira espessurada à prata. 31 x 27 cm. Cálice espessurado à prata. 27 cm")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=HYPERLINK("https://leilaoonline.net/lote/detalhe/71741", "844")</f>
      </c>
      <c r="B118" s="4" t="s">
        <f>=HYPERLINK("https://leilaoonline.net/lote/detalhe/71741", " Lote com: 20 peças diversas espessuradas à prata. varios tamanhos - maior 28 cm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=HYPERLINK("https://leilaoonline.net/lote/detalhe/71748", "847")</f>
      </c>
      <c r="B119" s="4" t="s">
        <f>=HYPERLINK("https://leilaoonline.net/lote/detalhe/71748", " Castiçal candelabro importado em metal tamanho,28 x 20cm")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=HYPERLINK("https://leilaoonline.net/lote/detalhe/71743", "850")</f>
      </c>
      <c r="B120" s="4" t="s">
        <f>=HYPERLINK("https://leilaoonline.net/lote/detalhe/71743", " duas colheres de parede  em madeira 56cm")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=HYPERLINK("https://leilaoonline.net/lote/detalhe/71747", "851")</f>
      </c>
      <c r="B121" s="4" t="s">
        <f>=HYPERLINK("https://leilaoonline.net/lote/detalhe/71747", " Medalhão em metal - Com detalhes em alto relevo")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=HYPERLINK("https://leilaoonline.net/lote/detalhe/71755", "857")</f>
      </c>
      <c r="B122" s="4" t="s">
        <f>=HYPERLINK("https://leilaoonline.net/lote/detalhe/71755", " Escultura em madeira maciça - pantera  160 cm de comprimento,  65 cm de altura.")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=HYPERLINK("https://leilaoonline.net/lote/detalhe/71752", "859")</f>
      </c>
      <c r="B123" s="4" t="s">
        <f>=HYPERLINK("https://leilaoonline.net/lote/detalhe/71752", " Escultura de ferro fundido,   198cm de altura")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=HYPERLINK("https://leilaoonline.net/lote/detalhe/71746", "860")</f>
      </c>
      <c r="B124" s="4" t="s">
        <f>=HYPERLINK("https://leilaoonline.net/lote/detalhe/71746", " Rara escultura de madeira entalhada, de peixe ROBALO. tamanho 198cm de altura. 78cm de largura.")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=HYPERLINK("https://leilaoonline.net/lote/detalhe/71744", "861")</f>
      </c>
      <c r="B125" s="4" t="s">
        <f>=HYPERLINK("https://leilaoonline.net/lote/detalhe/71744", " Rara e única escultura de caranguejo importada - Apróx 1.50m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=HYPERLINK("https://leilaoonline.net/lote/detalhe/71739", "864")</f>
      </c>
      <c r="B126" s="4" t="s">
        <f>=HYPERLINK("https://leilaoonline.net/lote/detalhe/71739", " Escultura em madeira maciça -  89 cm altura")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=HYPERLINK("https://leilaoonline.net/lote/detalhe/71756", "873")</f>
      </c>
      <c r="B127" s="4" t="s">
        <f>=HYPERLINK("https://leilaoonline.net/lote/detalhe/71756", "Escultura rara - Apróx 1.30")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=HYPERLINK("https://leilaoonline.net/lote/detalhe/71757", "874")</f>
      </c>
      <c r="B128" s="4" t="s">
        <f>=HYPERLINK("https://leilaoonline.net/lote/detalhe/71757", "Escultura - Onça - Apróx 70cm")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=HYPERLINK("https://leilaoonline.net/lote/detalhe/71758", "875")</f>
      </c>
      <c r="B129" s="4" t="s">
        <f>=HYPERLINK("https://leilaoonline.net/lote/detalhe/71758", "Escultura importada - Apróx. 1.50m")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=HYPERLINK("https://leilaoonline.net/lote/detalhe/71759", "876")</f>
      </c>
      <c r="B130" s="4" t="s">
        <f>=HYPERLINK("https://leilaoonline.net/lote/detalhe/71759", "Escultura importada - tartaruga - Apróx 90cm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=HYPERLINK("https://leilaoonline.net/lote/detalhe/71761", "879")</f>
      </c>
      <c r="B131" s="4" t="s">
        <f>=HYPERLINK("https://leilaoonline.net/lote/detalhe/71761", " jogo para sobremesa com seis 6 peças (3,5cm x 11,5cm), em metal prateado com vermeil na parte interna com 5colheres em metal (12cm) prateado coma ponta vermeil")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=HYPERLINK("https://leilaoonline.net/lote/detalhe/71760", "880")</f>
      </c>
      <c r="B132" s="4" t="s">
        <f>=HYPERLINK("https://leilaoonline.net/lote/detalhe/71760", " jogo para bolo, importado gottingem ITALY, contendo um prato para servir (34,5cm), doze garfos em metal (15cm), uma espátula (24cm) e uma faca (22,5cm)")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=HYPERLINK("https://leilaoonline.net/lote/detalhe/71762", "882")</f>
      </c>
      <c r="B133" s="4" t="s">
        <f>=HYPERLINK("https://leilaoonline.net/lote/detalhe/71762", " jogo de xicaras para café em porcelana chinesa, (6cm de altura).")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=HYPERLINK("https://leilaoonline.net/lote/detalhe/71763", "884")</f>
      </c>
      <c r="B134" s="4" t="s">
        <f>=HYPERLINK("https://leilaoonline.net/lote/detalhe/71763", " Vaso de porcelana chinesa, com peanha, vaso mede 36cm de diâmetro e 40cm de altura com a peanha")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=HYPERLINK("https://leilaoonline.net/lote/detalhe/71770", "885")</f>
      </c>
      <c r="B135" s="4" t="s">
        <f>=HYPERLINK("https://leilaoonline.net/lote/detalhe/71770", " Aparelho de Fondue importado, em metal, com Panela, suporte e rechaud,seis espetos na caixa. Dimensões: 25 cm X 16 cm X 31 cm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=HYPERLINK("https://leilaoonline.net/lote/detalhe/71764", "886")</f>
      </c>
      <c r="B136" s="4" t="s">
        <f>=HYPERLINK("https://leilaoonline.net/lote/detalhe/71764", " Dois Bules e uma Chaleira para 90 com cabo de madeiraDimensões: 14 cm X 15 cm; 13 cm X 17 cm; 12 cm 21 cm.")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=HYPERLINK("https://leilaoonline.net/lote/detalhe/71765", "887")</f>
      </c>
      <c r="B137" s="4" t="s">
        <f>=HYPERLINK("https://leilaoonline.net/lote/detalhe/71765", " Prato Decorativo iportado de Móvel ou Parede, executado em porcelana inglesa, YORKSHIRE - SR STAFFORDSHIRE - ENGLAND")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=HYPERLINK("https://leilaoonline.net/lote/detalhe/71766", "889")</f>
      </c>
      <c r="B138" s="4" t="s">
        <f>=HYPERLINK("https://leilaoonline.net/lote/detalhe/71766", " Gatos Madeira importado de bali Indonésia entalhada, maior mede 148cm de altura, menor mede 120cm")</f>
      </c>
      <c r="C138" s="4" t="inlineStr">
        <is>
          <t>Vendido</t>
        </is>
      </c>
      <c r="D138" s="4" t="inlineStr">
        <is>
          <t>2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=HYPERLINK("https://leilaoonline.net/lote/detalhe/71767", "890")</f>
      </c>
      <c r="B139" s="4" t="s">
        <f>=HYPERLINK("https://leilaoonline.net/lote/detalhe/71767", " Bule, em metal espessurado à prata 90, com Pega em madeira. Dimensões: 20 cm X 20 cm X 9 cm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=HYPERLINK("https://leilaoonline.net/lote/detalhe/71768", "891")</f>
      </c>
      <c r="B140" s="4" t="s">
        <f>=HYPERLINK("https://leilaoonline.net/lote/detalhe/71768", " Bule em metal espessurado à prata 90, cabo de madeira  Dimensões: 22 cm X 27 cm X 14 cm")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=HYPERLINK("https://leilaoonline.net/lote/detalhe/71769", "892")</f>
      </c>
      <c r="B141" s="4" t="s">
        <f>=HYPERLINK("https://leilaoonline.net/lote/detalhe/71769", " medalhão de parede em porcelana oriental,rica policromia em alto relevo pintado a mão com detalhes em dourado. Marcada com selo vermelho. Med. 33 cm alt.")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=HYPERLINK("https://leilaoonline.net/lote/detalhe/71771", "895")</f>
      </c>
      <c r="B142" s="4" t="s">
        <f>=HYPERLINK("https://leilaoonline.net/lote/detalhe/71771", " Lote com 28 peças em inox sendo: A)Conjunto composto de bule chá, bule para café, leiteira, açucareiro, e mantegueira,C)conjunto com oito taças para sobremesa sobremesa com pires, C) seis porta garrafas,D) Um bule para café com cabo de madeira, sem uso")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=HYPERLINK("https://leilaoonline.net/lote/detalhe/71776", "901")</f>
      </c>
      <c r="B143" s="4" t="s">
        <f>=HYPERLINK("https://leilaoonline.net/lote/detalhe/71776", " Escultura dragão feito em osso  Peça anos 50, 30 cm altura 30 de comprimento")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=HYPERLINK("https://leilaoonline.net/lote/detalhe/71798", "908")</f>
      </c>
      <c r="B144" s="4" t="s">
        <f>=HYPERLINK("https://leilaoonline.net/lote/detalhe/71798", " Telefone antigo")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=HYPERLINK("https://leilaoonline.net/lote/detalhe/71775", "909")</f>
      </c>
      <c r="B145" s="4" t="s">
        <f>=HYPERLINK("https://leilaoonline.net/lote/detalhe/71775", " Floreira, em bronze, decorada com pavões coloridos. Dimensões: 26 cm X 10 cm")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=HYPERLINK("https://leilaoonline.net/lote/detalhe/71799", "910")</f>
      </c>
      <c r="B146" s="4" t="s">
        <f>=HYPERLINK("https://leilaoonline.net/lote/detalhe/71799", " Relógio de parede importado, feito âncora.35cm de altura. 23cm de largura")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=HYPERLINK("https://leilaoonline.net/lote/detalhe/71774", "911")</f>
      </c>
      <c r="B147" s="4" t="s">
        <f>=HYPERLINK("https://leilaoonline.net/lote/detalhe/71774", " Duas peças em metal aço inox bandeja e Wine cooler  Med. bandeja 41 cm diâmetro, wine cooler 18 x 23 cm diâmetro.")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=HYPERLINK("https://leilaoonline.net/lote/detalhe/71772", "912")</f>
      </c>
      <c r="B148" s="4" t="s">
        <f>=HYPERLINK("https://leilaoonline.net/lote/detalhe/71772", " Prato em porcelana oriental policromada pintada a mão - 24 cm de diâmetro.")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=HYPERLINK("https://leilaoonline.net/lote/detalhe/71773", "914")</f>
      </c>
      <c r="B149" s="4" t="s">
        <f>=HYPERLINK("https://leilaoonline.net/lote/detalhe/71773", " Bule em metal de origem árabe")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=HYPERLINK("https://leilaoonline.net/lote/detalhe/71777", "916")</f>
      </c>
      <c r="B150" s="4" t="s">
        <f>=HYPERLINK("https://leilaoonline.net/lote/detalhe/71777", " Bomboniere de Vidro com guarnições em metal e madeira com patina provence. 35cm de altura.")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=HYPERLINK("https://leilaoonline.net/lote/detalhe/71778", "918")</f>
      </c>
      <c r="B151" s="4" t="s">
        <f>=HYPERLINK("https://leilaoonline.net/lote/detalhe/71778", " Pilão em madeira,34 cm, meados do século XX")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=HYPERLINK("https://leilaoonline.net/lote/detalhe/71780", "919")</f>
      </c>
      <c r="B152" s="4" t="s">
        <f>=HYPERLINK("https://leilaoonline.net/lote/detalhe/71780", "  03 carpas importadas de cerâmica de Bali. Maior med. 35cm de largura. uma delas Apresenta  bicado.")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=HYPERLINK("https://leilaoonline.net/lote/detalhe/71782", "922")</f>
      </c>
      <c r="B153" s="4" t="s">
        <f>=HYPERLINK("https://leilaoonline.net/lote/detalhe/71782", " bule  árabe em metal com altura 18,5 cm")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=HYPERLINK("https://leilaoonline.net/lote/detalhe/71779", "926")</f>
      </c>
      <c r="B154" s="4" t="s">
        <f>=HYPERLINK("https://leilaoonline.net/lote/detalhe/71779", " Bule árabe  em metal altura 33 cm.")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=HYPERLINK("https://leilaoonline.net/lote/detalhe/71781", "927")</f>
      </c>
      <c r="B155" s="4" t="s">
        <f>=HYPERLINK("https://leilaoonline.net/lote/detalhe/71781", " Escultura em madeira, a peça se movimenta, 30 cm.")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=HYPERLINK("https://leilaoonline.net/lote/detalhe/71785", "934")</f>
      </c>
      <c r="B156" s="4" t="s">
        <f>=HYPERLINK("https://leilaoonline.net/lote/detalhe/71785", " Prato decorativo  porcelana oriental  Marcado.  21 cm diâmetro.")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=HYPERLINK("https://leilaoonline.net/lote/detalhe/71783", "936")</f>
      </c>
      <c r="B157" s="4" t="s">
        <f>=HYPERLINK("https://leilaoonline.net/lote/detalhe/71783", " Adaga chinesa de coleção, com lamina em aço, decorada por Dragões. Med 22 cm.")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=HYPERLINK("https://leilaoonline.net/lote/detalhe/71784", "937")</f>
      </c>
      <c r="B158" s="4" t="s">
        <f>=HYPERLINK("https://leilaoonline.net/lote/detalhe/71784", " Conjunto português VILLEROY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=HYPERLINK("https://leilaoonline.net/lote/detalhe/71787", "938")</f>
      </c>
      <c r="B159" s="4" t="s">
        <f>=HYPERLINK("https://leilaoonline.net/lote/detalhe/71787", " Balança francesa em bronze dourado/ cinzelada Med.: 47x40 cm")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=HYPERLINK("https://leilaoonline.net/lote/detalhe/71786", "939")</f>
      </c>
      <c r="B160" s="4" t="s">
        <f>=HYPERLINK("https://leilaoonline.net/lote/detalhe/71786", " Potiche africano em cerâmica patinada, realçado a ouro, Med 77 cm.")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=HYPERLINK("https://leilaoonline.net/lote/detalhe/71622", "941")</f>
      </c>
      <c r="B161" s="4" t="s">
        <f>=HYPERLINK("https://leilaoonline.net/lote/detalhe/71622", " Centro de mesa  LUIS XV francês, em metal espessurado a prata em alto e baixo relevo, Peça contrastada. 22x27x22 cm.")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=HYPERLINK("https://leilaoonline.net/lote/detalhe/71624", "942")</f>
      </c>
      <c r="B162" s="4" t="s">
        <f>=HYPERLINK("https://leilaoonline.net/lote/detalhe/71624", " Placa tailandesa em madeira nobre patinada, esculpida e pintada a mão , realçada a prata - Med 18x100 cm. Obs: apresenta  pequeno bicado na madeira")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=HYPERLINK("https://leilaoonline.net/lote/detalhe/71623", "943")</f>
      </c>
      <c r="B163" s="4" t="s">
        <f>=HYPERLINK("https://leilaoonline.net/lote/detalhe/71623", " Brasão inglês ,em madeira nobre, com aplicações em resina, metal e tecido aveludado. Med 96x77 cm")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=HYPERLINK("https://leilaoonline.net/lote/detalhe/71621", "945")</f>
      </c>
      <c r="B164" s="4" t="s">
        <f>=HYPERLINK("https://leilaoonline.net/lote/detalhe/71621", " Conjunto de porta copos, em metal espessurado a prata,  Med 10 cm e 13x13x10 cm.")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=HYPERLINK("https://leilaoonline.net/lote/detalhe/71701", "946")</f>
      </c>
      <c r="B165" s="4" t="s">
        <f>=HYPERLINK("https://leilaoonline.net/lote/detalhe/71701", " Telefone de mesa italiano, década de 30,  em metal esmaltado, com guarnições em resina,  24x28 cm.")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=HYPERLINK("https://leilaoonline.net/lote/detalhe/71635", "948")</f>
      </c>
      <c r="B166" s="4" t="s">
        <f>=HYPERLINK("https://leilaoonline.net/lote/detalhe/71635", " Floreira francesa, em cristal translucido Med: 23x14 cm")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=HYPERLINK("https://leilaoonline.net/lote/detalhe/71646", "949")</f>
      </c>
      <c r="B167" s="4" t="s">
        <f>=HYPERLINK("https://leilaoonline.net/lote/detalhe/71646", " Ânfora  chinesa de coleção, em porcelana Satzuma,  e 26 cm.")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=HYPERLINK("https://leilaoonline.net/lote/detalhe/71634", "951")</f>
      </c>
      <c r="B168" s="4" t="s">
        <f>=HYPERLINK("https://leilaoonline.net/lote/detalhe/71634", " Escultura de madeira entalhada, de Cão. 50cm de altura. 30cm de largura")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=HYPERLINK("https://leilaoonline.net/lote/detalhe/71636", "953")</f>
      </c>
      <c r="B169" s="4" t="s">
        <f>=HYPERLINK("https://leilaoonline.net/lote/detalhe/71636", " lote com 09  taças para champagne em cristal , 12 cm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=HYPERLINK("https://leilaoonline.net/lote/detalhe/71637", "954")</f>
      </c>
      <c r="B170" s="4" t="s">
        <f>=HYPERLINK("https://leilaoonline.net/lote/detalhe/71637", " Saladeira em metal espessurado a prata, com cabeça e rabo de pato em metal dourado,41 cm de comprimento x 28 cm de diâmetro x 18 cm de altura.")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=HYPERLINK("https://leilaoonline.net/lote/detalhe/71703", "955")</f>
      </c>
      <c r="B171" s="4" t="s">
        <f>=HYPERLINK("https://leilaoonline.net/lote/detalhe/71703", " Relógio cuco Maderart, caixa em madeira, a pilha, com  dois pêndulos, : 38 cm de altura x 34 cm de largura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=HYPERLINK("https://leilaoonline.net/lote/detalhe/71644", "957")</f>
      </c>
      <c r="B172" s="4" t="s">
        <f>=HYPERLINK("https://leilaoonline.net/lote/detalhe/71644", " Dois vasos em porcelana com pintura de paisagem oriental,. Medidas: maior 20,5 cm de altura / menor 15 cm de altura ( vaso com  bicado)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=HYPERLINK("https://leilaoonline.net/lote/detalhe/71645", "959")</f>
      </c>
      <c r="B173" s="4" t="s">
        <f>=HYPERLINK("https://leilaoonline.net/lote/detalhe/71645", " Escultura importada  anjo, em resina italiana  Montefiori, em  policromia, acompanha caixa original, marcado com etiqueta original na parte posterior. Medidas: 30 cm de altura x 20 cm de largura")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=HYPERLINK("https://leilaoonline.net/lote/detalhe/71647", "962")</f>
      </c>
      <c r="B174" s="4" t="s">
        <f>=HYPERLINK("https://leilaoonline.net/lote/detalhe/71647", " Vaso importado  em porcelana oriental com esmaltagem branca vitrificada, borda filetada a ouro: 20,3 cm de altura")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=HYPERLINK("https://leilaoonline.net/lote/detalhe/71649", "964")</f>
      </c>
      <c r="B175" s="4" t="s">
        <f>=HYPERLINK("https://leilaoonline.net/lote/detalhe/71649", " Prato de parede decorativo  em pewter, Medidas: 25,8 cm de diâmetro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=HYPERLINK("https://leilaoonline.net/lote/detalhe/71650", "965")</f>
      </c>
      <c r="B176" s="4" t="s">
        <f>=HYPERLINK("https://leilaoonline.net/lote/detalhe/71650", " Escultura madeira jacaré entalhada 130cm de comprimento")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=HYPERLINK("https://leilaoonline.net/lote/detalhe/71648", "966")</f>
      </c>
      <c r="B177" s="4" t="s">
        <f>=HYPERLINK("https://leilaoonline.net/lote/detalhe/71648", " Descanso para garrafa em metal espessurado à prata, sem uso, 18,5x4,5 cm (DxA).")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150,00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=HYPERLINK("https://leilaoonline.net/lote/detalhe/71651", "967")</f>
      </c>
      <c r="B178" s="4" t="s">
        <f>=HYPERLINK("https://leilaoonline.net/lote/detalhe/71651", " Bule em porcelana  chinesa 22x16,5 cm")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=HYPERLINK("https://leilaoonline.net/lote/detalhe/71652", "969")</f>
      </c>
      <c r="B179" s="4" t="s">
        <f>=HYPERLINK("https://leilaoonline.net/lote/detalhe/71652", " Vaso em porcelana chinesa,  SATSUMA pintura floral policromada. Medidas: 30 cm de altura x 22 cm de largura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=HYPERLINK("https://leilaoonline.net/lote/detalhe/71653", "970")</f>
      </c>
      <c r="B180" s="4" t="s">
        <f>=HYPERLINK("https://leilaoonline.net/lote/detalhe/71653", " Lote com 6 taças para sobremesa em metal prateado, bojo liso . Medidas: 8,5 cm de altura x 9 cm de diâmetro.")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=HYPERLINK("https://leilaoonline.net/lote/detalhe/71655", "971")</f>
      </c>
      <c r="B181" s="4" t="s">
        <f>=HYPERLINK("https://leilaoonline.net/lote/detalhe/71655", " Lote com 6 taças para vinho, importadas cristais sanit louis  em cristal francês, Medidas:16,5 cm de altura / e 14,3 cm de altura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=HYPERLINK("https://leilaoonline.net/lote/detalhe/71704", "973")</f>
      </c>
      <c r="B182" s="4" t="s">
        <f>=HYPERLINK("https://leilaoonline.net/lote/detalhe/71704", " Relógio importado da marca Rubinich confeccionado em faiança com esmaltagem branca vitrificada, chines -   50 cm de altura x 37 cm de largura")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=HYPERLINK("https://leilaoonline.net/lote/detalhe/71654", "974")</f>
      </c>
      <c r="B183" s="4" t="s">
        <f>=HYPERLINK("https://leilaoonline.net/lote/detalhe/71654", " Dois copos em cristal translúcido com suporte de metal prateado uma (1) bandeja em formato retangular confeccionado em metal espessurado a prata 26,4 cm de comprimento  (um dos copos possui um bicado na borda)")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=HYPERLINK("https://leilaoonline.net/lote/detalhe/71656", "975")</f>
      </c>
      <c r="B184" s="4" t="s">
        <f>=HYPERLINK("https://leilaoonline.net/lote/detalhe/71656", " Chanukiah importado em bronze judaico. 17 cm x 15 cm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=HYPERLINK("https://leilaoonline.net/lote/detalhe/71658", "977")</f>
      </c>
      <c r="B185" s="4" t="s">
        <f>=HYPERLINK("https://leilaoonline.net/lote/detalhe/71658", " JARRA EM VIDRO SOPRADO, TÉCNICA DE MURANO, TONALIDADE ROSÊ. MED: 18 X 16 X 15 CM")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=HYPERLINK("https://leilaoonline.net/lote/detalhe/71659", "983")</f>
      </c>
      <c r="B186" s="4" t="s">
        <f>=HYPERLINK("https://leilaoonline.net/lote/detalhe/71659", " Saleiro e pimenteiro de metal prateado com cabos de madeira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=HYPERLINK("https://leilaoonline.net/lote/detalhe/71661", "984")</f>
      </c>
      <c r="B187" s="4" t="s">
        <f>=HYPERLINK("https://leilaoonline.net/lote/detalhe/71661", " Lote com 14 pratos de sobremesa de louça importados  inglesa")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=HYPERLINK("https://leilaoonline.net/lote/detalhe/71660", "985")</f>
      </c>
      <c r="B188" s="4" t="s">
        <f>=HYPERLINK("https://leilaoonline.net/lote/detalhe/71660", " Porta cigarros de metal prateado  diâmetro 6cm e altura 8cm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=HYPERLINK("https://leilaoonline.net/lote/detalhe/71705", "986")</f>
      </c>
      <c r="B189" s="4" t="s">
        <f>=HYPERLINK("https://leilaoonline.net/lote/detalhe/71705", " Antigo Telefone Orelhão De Ficha Daruma completo vai com 20 fichas telefônicas originais.")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=HYPERLINK("https://leilaoonline.net/lote/detalhe/71657", "987")</f>
      </c>
      <c r="B190" s="4" t="s">
        <f>=HYPERLINK("https://leilaoonline.net/lote/detalhe/71657", " dois castiçais em bronze tamanho16x7 cm.")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=HYPERLINK("https://leilaoonline.net/lote/detalhe/71662", "988")</f>
      </c>
      <c r="B191" s="4" t="s">
        <f>=HYPERLINK("https://leilaoonline.net/lote/detalhe/71662", " Barômetro , hidrômetro, termômetro com  relógio moido com chave em madeira 85 X 17 cm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=HYPERLINK("https://leilaoonline.net/lote/detalhe/71663", "989")</f>
      </c>
      <c r="B192" s="4" t="s">
        <f>=HYPERLINK("https://leilaoonline.net/lote/detalhe/71663", " Bandeja em metal, galeria vazada,Med. 45x17 cm")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=HYPERLINK("https://leilaoonline.net/lote/detalhe/71706", "991")</f>
      </c>
      <c r="B193" s="4" t="s">
        <f>=HYPERLINK("https://leilaoonline.net/lote/detalhe/71706", " Relógio de parede Dimep  pintura automotiva Medidas : diâmetro 45 cm e profundidade 6 cm.")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=HYPERLINK("https://leilaoonline.net/lote/detalhe/71665", "992")</f>
      </c>
      <c r="B194" s="4" t="s">
        <f>=HYPERLINK("https://leilaoonline.net/lote/detalhe/71665", " Bandeja  em metal Med. 58x32 cm.")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=HYPERLINK("https://leilaoonline.net/lote/detalhe/71664", "994")</f>
      </c>
      <c r="B195" s="4" t="s">
        <f>=HYPERLINK("https://leilaoonline.net/lote/detalhe/71664", " Centro de mesa em madeira  com pássaros em metal. Med. 12x30 cm.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=HYPERLINK("https://leilaoonline.net/lote/detalhe/71666", "997")</f>
      </c>
      <c r="B196" s="4" t="s">
        <f>=HYPERLINK("https://leilaoonline.net/lote/detalhe/71666", " Escultura em bronze o Faizão, 32 cm")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=HYPERLINK("https://leilaoonline.net/lote/detalhe/71667", "998")</f>
      </c>
      <c r="B197" s="4" t="s">
        <f>=HYPERLINK("https://leilaoonline.net/lote/detalhe/71667", " Saleiro e pimenteiro importado,perdiz - Gucci - Itália aparentemente prata - comprimento 7cm")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600,00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=HYPERLINK("https://leilaoonline.net/lote/detalhe/71668", "999")</f>
      </c>
      <c r="B198" s="4" t="s">
        <f>=HYPERLINK("https://leilaoonline.net/lote/detalhe/71668", " Esculturas importada carruagem, estojo de vidro, 26 cm, item decorativo.")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=HYPERLINK("https://leilaoonline.net/lote/detalhe/71669", "1000")</f>
      </c>
      <c r="B199" s="4" t="s">
        <f>=HYPERLINK("https://leilaoonline.net/lote/detalhe/71669", " antigo porta Caixa fosforo samurai de metal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=HYPERLINK("https://leilaoonline.net/lote/detalhe/71670", "1002")</f>
      </c>
      <c r="B200" s="4" t="s">
        <f>=HYPERLINK("https://leilaoonline.net/lote/detalhe/71670", " conjunto chines, Séc XIX período " Tao Kuang ", ao gosto Família Rosa, são 12 pratos para bolo, em porcelana  esmaltada a mão, padrão Mandarim. Com selo vermelho. Med 16 cm")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=HYPERLINK("https://leilaoonline.net/lote/detalhe/71671", "1003")</f>
      </c>
      <c r="B201" s="4" t="s">
        <f>=HYPERLINK("https://leilaoonline.net/lote/detalhe/71671", " par de castiçais importados israelenses em metal dourado,  Med 19 cm.")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=HYPERLINK("https://leilaoonline.net/lote/detalhe/71674", "1004")</f>
      </c>
      <c r="B202" s="4" t="s">
        <f>=HYPERLINK("https://leilaoonline.net/lote/detalhe/71674", " cinzeiro importado chinês um 13x16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=HYPERLINK("https://leilaoonline.net/lote/detalhe/71675", "1005")</f>
      </c>
      <c r="B203" s="4" t="s">
        <f>=HYPERLINK("https://leilaoonline.net/lote/detalhe/71675", " placa tailandesa em madeira nobre patinada, esculpida e pintada a mao entalhada, realçada a prata, representando Med 18x100 cm")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=HYPERLINK("https://leilaoonline.net/lote/detalhe/71673", "1006")</f>
      </c>
      <c r="B204" s="4" t="s">
        <f>=HYPERLINK("https://leilaoonline.net/lote/detalhe/71673", " centro de mesa SATZUMA importado  chines, em porcelana, ao gosto policromado e realçada a ouro, 25x27 cm . Peça marcada ao fundo")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=HYPERLINK("https://leilaoonline.net/lote/detalhe/71672", "1007")</f>
      </c>
      <c r="B205" s="4" t="s">
        <f>=HYPERLINK("https://leilaoonline.net/lote/detalhe/71672", " bandeja em metal espessurado à prata, uma das  Medindo 67x24,5x5 cm")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=HYPERLINK("https://leilaoonline.net/lote/detalhe/71676", "1009")</f>
      </c>
      <c r="B206" s="4" t="s">
        <f>=HYPERLINK("https://leilaoonline.net/lote/detalhe/71676", " lote com 6  taças  sobremesa, década de 70, em metal dourado,  Medidas: 4,5 cm de altura x 8,5 cm de diâmetro")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=HYPERLINK("https://leilaoonline.net/lote/detalhe/71677", "1010")</f>
      </c>
      <c r="B207" s="4" t="s">
        <f>=HYPERLINK("https://leilaoonline.net/lote/detalhe/71677", " Potiche importado em porcelana oriental , desenhos com flores, pássaros, paisagens orientais marcado no fundo. Medidas: 39,5 cm de altura x 58 cm de circunferência")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=HYPERLINK("https://leilaoonline.net/lote/detalhe/71678", "1011")</f>
      </c>
      <c r="B208" s="4" t="s">
        <f>=HYPERLINK("https://leilaoonline.net/lote/detalhe/71678", " FAQUEIRO DOURADO peças: 6 talhares de serviço, 12 colheres de chá, 5 colheres de sobremesa, 2 garfos de sobremesa, 9 garfos de mesa, 5 colheres de sopa e 5 facas de mesa.  44 peças")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=HYPERLINK("https://leilaoonline.net/lote/detalhe/71707", "1012")</f>
      </c>
      <c r="B209" s="4" t="s">
        <f>=HYPERLINK("https://leilaoonline.net/lote/detalhe/71707", " Relógio em madeira entalhada numerais romanos, quartz,tamanho : 95 cm x 31 cm x 11 cm")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=HYPERLINK("https://leilaoonline.net/lote/detalhe/71680", "1014")</f>
      </c>
      <c r="B210" s="4" t="s">
        <f>=HYPERLINK("https://leilaoonline.net/lote/detalhe/71680", " espada militar brasileira de coleção, período da República, com guarda em metal prateado cabo em madeira nobre, lâmina em aço marca da manufatura " A.E.C. na base da lâmina, guarda e bainha em metal espessurado a prata. Med.: 100 cm")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900,00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=HYPERLINK("https://leilaoonline.net/lote/detalhe/71679", "1015")</f>
      </c>
      <c r="B211" s="4" t="s">
        <f>=HYPERLINK("https://leilaoonline.net/lote/detalhe/71679", " potiche de coleção no estilo chines,  em porcelana Med 26x20 cm")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=HYPERLINK("https://leilaoonline.net/lote/detalhe/71682", "1017")</f>
      </c>
      <c r="B212" s="4" t="s">
        <f>=HYPERLINK("https://leilaoonline.net/lote/detalhe/71682", " adaga chinesa  lamina em aço, punho e bainha em material sintético patinado, decorada por Cabeça de Cavalo. 21 cm.")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=HYPERLINK("https://leilaoonline.net/lote/detalhe/71681", "1018")</f>
      </c>
      <c r="B213" s="4" t="s">
        <f>=HYPERLINK("https://leilaoonline.net/lote/detalhe/71681", " estatua africana, pedra feita a mão, 13x18 cm. obs: com discretíssimo bicado na calda.")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=HYPERLINK("https://leilaoonline.net/lote/detalhe/71708", "1021")</f>
      </c>
      <c r="B214" s="4" t="s">
        <f>=HYPERLINK("https://leilaoonline.net/lote/detalhe/71708", " Tamancos de madeira holandês com entalhada à mão. 32cm")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=HYPERLINK("https://leilaoonline.net/lote/detalhe/71683", "1023")</f>
      </c>
      <c r="B215" s="4" t="s">
        <f>=HYPERLINK("https://leilaoonline.net/lote/detalhe/71683", " 4 PORTA-OVOS EM METAL ESPESSURADO A PRATA.13,5 X 4 CM")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=HYPERLINK("https://leilaoonline.net/lote/detalhe/71684", "1024")</f>
      </c>
      <c r="B216" s="4" t="s">
        <f>=HYPERLINK("https://leilaoonline.net/lote/detalhe/71684", " conjunto com 6 xícaras para café em porcelana nacional de coleção com realces dourados,  caixa original. década de 1950/60. 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=HYPERLINK("https://leilaoonline.net/lote/detalhe/71685", "1025")</f>
      </c>
      <c r="B217" s="4" t="s">
        <f>=HYPERLINK("https://leilaoonline.net/lote/detalhe/71685", " carrinho de chá, madeira maciça, torneadas, prateleira,  duas gavetas Alt:80 cm; larg: 80 cm; prof: 41 cm")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600,00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=HYPERLINK("https://leilaoonline.net/lote/detalhe/71686", "1026")</f>
      </c>
      <c r="B218" s="4" t="s">
        <f>=HYPERLINK("https://leilaoonline.net/lote/detalhe/71686", " Jarra/tankard em metal com cabo em chifre de javali e  figura mitológica. Medida: 25 cm x 24 cm")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=HYPERLINK("https://leilaoonline.net/lote/detalhe/71687", "1027")</f>
      </c>
      <c r="B219" s="4" t="s">
        <f>=HYPERLINK("https://leilaoonline.net/lote/detalhe/71687", " fruteira , em madeira maciça Alt: 90 cm; diam: 34 cm")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600,00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=HYPERLINK("https://leilaoonline.net/lote/detalhe/71688", "1028")</f>
      </c>
      <c r="B220" s="4" t="s">
        <f>=HYPERLINK("https://leilaoonline.net/lote/detalhe/71688", " Tabuleiro com banho de níquel, retangular, Medidas: 47 cm de comprimento 4,2 cm de largura da galeria central x 7,5 cm de altura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=HYPERLINK("https://leilaoonline.net/lote/detalhe/71709", "1030")</f>
      </c>
      <c r="B221" s="4" t="s">
        <f>=HYPERLINK("https://leilaoonline.net/lote/detalhe/71709", " balança de armazém em ferroc apacidade para 5kg, sem os pesos, acompanha dois pratos em bronze. Medidas: balança 20,5 cm de altura x 39,5 cm de largura / pratos 13,7 cm de diâmetro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=HYPERLINK("https://leilaoonline.net/lote/detalhe/71689", "1031")</f>
      </c>
      <c r="B222" s="4" t="s">
        <f>=HYPERLINK("https://leilaoonline.net/lote/detalhe/71689", " 2 pequenos vasos floreira em bronze indiano, Medidas: maior 14,6 cm de altura x 5,3 cm de diâmetro da borda / menor 13,9 cm de altura x 5,4 cm de diâmetro da borda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=HYPERLINK("https://leilaoonline.net/lote/detalhe/71690", "1034")</f>
      </c>
      <c r="B223" s="4" t="s">
        <f>=HYPERLINK("https://leilaoonline.net/lote/detalhe/71690", " bandeja  em metal espessurado a prata Medidas:62,5 cm de comprimento x 40 cm de largura. (banho novo)")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=HYPERLINK("https://leilaoonline.net/lote/detalhe/71691", "1035")</f>
      </c>
      <c r="B224" s="4" t="s">
        <f>=HYPERLINK("https://leilaoonline.net/lote/detalhe/71691", " jogo de talheres, novo, em metal espessurado à prata, com 03 peças")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=HYPERLINK("https://leilaoonline.net/lote/detalhe/71692", "1036")</f>
      </c>
      <c r="B225" s="4" t="s">
        <f>=HYPERLINK("https://leilaoonline.net/lote/detalhe/71692", " jogo de talheres em metal espessurado sem uso,")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=HYPERLINK("https://leilaoonline.net/lote/detalhe/71710", "1037")</f>
      </c>
      <c r="B226" s="4" t="s">
        <f>=HYPERLINK("https://leilaoonline.net/lote/detalhe/71710", " Balança de precisão com caixa em madeira com pesos.  35cm x 17,5cm x 35cm de altura")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=HYPERLINK("https://leilaoonline.net/lote/detalhe/71693", "1039")</f>
      </c>
      <c r="B227" s="4" t="s">
        <f>=HYPERLINK("https://leilaoonline.net/lote/detalhe/71693", " jogo de chá e café em metal banhado a prata")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350,00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=HYPERLINK("https://leilaoonline.net/lote/detalhe/71694", "1040")</f>
      </c>
      <c r="B228" s="4" t="s">
        <f>=HYPERLINK("https://leilaoonline.net/lote/detalhe/71694", " Conjunto  de Bebidas com Balde de gelo com apliques de metal e conjunto de  serviço em PRATA 90 com dosador, pinça e misturador . Marca :  BELINI")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=HYPERLINK("https://leilaoonline.net/lote/detalhe/71695", "1043")</f>
      </c>
      <c r="B229" s="4" t="s">
        <f>=HYPERLINK("https://leilaoonline.net/lote/detalhe/71695", " CONCHA ESPESSURADA A PRATA . MEDE 23 CM")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=HYPERLINK("https://leilaoonline.net/lote/detalhe/71625", "1045")</f>
      </c>
      <c r="B230" s="4" t="s">
        <f>=HYPERLINK("https://leilaoonline.net/lote/detalhe/71625", " Balança de precisão importada Sartorius Werke fabricado pela Gottingen por volta de 1930.")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700,00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=HYPERLINK("https://leilaoonline.net/lote/detalhe/71626", "1049")</f>
      </c>
      <c r="B231" s="4" t="s">
        <f>=HYPERLINK("https://leilaoonline.net/lote/detalhe/71626", " Conjunto com prato, copo e colher infantis, década de 40/50. em metal espessurado à prata, em estojo  original,")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=HYPERLINK("https://leilaoonline.net/lote/detalhe/71627", "1050")</f>
      </c>
      <c r="B232" s="4" t="s">
        <f>=HYPERLINK("https://leilaoonline.net/lote/detalhe/71627", " ESCULTURA FEMININA   , EM PÓ DE MÁRMORE,  1,56M TOTAL. ESCULTURA 1,00M , BASE: 0,56CM")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2.500,00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=HYPERLINK("https://leilaoonline.net/lote/detalhe/71702", "1051")</f>
      </c>
      <c r="B233" s="4" t="s">
        <f>=HYPERLINK("https://leilaoonline.net/lote/detalhe/71702", " RELÓGIO IMPORTADO CARL JAHRE ZEISS STIFTUNG. 16CM X 16CM")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=HYPERLINK("https://leilaoonline.net/lote/detalhe/71639", "1052")</f>
      </c>
      <c r="B234" s="4" t="s">
        <f>=HYPERLINK("https://leilaoonline.net/lote/detalhe/71639", "  colher importada prata 90")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=HYPERLINK("https://leilaoonline.net/lote/detalhe/71640", "1056")</f>
      </c>
      <c r="B235" s="4" t="s">
        <f>=HYPERLINK("https://leilaoonline.net/lote/detalhe/71640", " BULE ESPESSURADO A PRATA  20 CM E ALTURA 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=HYPERLINK("https://leilaoonline.net/lote/detalhe/71641", "1058")</f>
      </c>
      <c r="B236" s="4" t="s">
        <f>=HYPERLINK("https://leilaoonline.net/lote/detalhe/71641", " 5 taças para conhaque,  cristal Demi, com bordas em ouro 24K, altura 16 cm.")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=HYPERLINK("https://leilaoonline.net/lote/detalhe/71628", "1061")</f>
      </c>
      <c r="B237" s="4" t="s">
        <f>=HYPERLINK("https://leilaoonline.net/lote/detalhe/71628", " ESCULTURA EM PÓ DE MÁRMORE. 31CM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=HYPERLINK("https://leilaoonline.net/lote/detalhe/71631", "1062")</f>
      </c>
      <c r="B238" s="4" t="s">
        <f>=HYPERLINK("https://leilaoonline.net/lote/detalhe/71631", " JOGO PARA SORVETE EM PRATA 90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=HYPERLINK("https://leilaoonline.net/lote/detalhe/71632", "1063")</f>
      </c>
      <c r="B239" s="4" t="s">
        <f>=HYPERLINK("https://leilaoonline.net/lote/detalhe/71632", " Antigo bule século XX. indiano  importado, em bronze, altura 22 cm,")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=HYPERLINK("https://leilaoonline.net/lote/detalhe/71643", "1065")</f>
      </c>
      <c r="B240" s="4" t="s">
        <f>=HYPERLINK("https://leilaoonline.net/lote/detalhe/71643", " 5 taças para champagne, em cristal Demi Translúcido altura 17 cm")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=HYPERLINK("https://leilaoonline.net/lote/detalhe/71630", "1067")</f>
      </c>
      <c r="B241" s="4" t="s">
        <f>=HYPERLINK("https://leilaoonline.net/lote/detalhe/71630", " Antiga bandeja produzida princípio do século XX. em metal prateado, medidas 51X23 cm,")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=HYPERLINK("https://leilaoonline.net/lote/detalhe/71642", "1068")</f>
      </c>
      <c r="B242" s="4" t="s">
        <f>=HYPERLINK("https://leilaoonline.net/lote/detalhe/71642", " ESCULTURA FEMININA , EM PÓ DE MÁRMORE,   COM BASE . 1,52M TOTAL.  ESCULTURA: 76CM , BASE: 76CM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2.300,00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=HYPERLINK("https://leilaoonline.net/lote/detalhe/71629", "1070")</f>
      </c>
      <c r="B243" s="4" t="s">
        <f>=HYPERLINK("https://leilaoonline.net/lote/detalhe/71629", " porta guardanapos, produzido em bronze,peixe, maior comprimento 21,5 cm")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=HYPERLINK("https://leilaoonline.net/lote/detalhe/71633", "1077")</f>
      </c>
      <c r="B244" s="4" t="s">
        <f>=HYPERLINK("https://leilaoonline.net/lote/detalhe/71633", " Dois bules antigos 1 de alumínio e 1 esmaltado")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=HYPERLINK("https://leilaoonline.net/lote/detalhe/71638", "1081")</f>
      </c>
      <c r="B245" s="4" t="s">
        <f>=HYPERLINK("https://leilaoonline.net/lote/detalhe/71638", " Lote com 33 canecas antigas de coleção")</f>
      </c>
      <c r="C245" s="4" t="inlineStr">
        <is>
          <t>Vendido</t>
        </is>
      </c>
      <c r="D245" s="4" t="inlineStr">
        <is>
          <t>1</t>
        </is>
      </c>
      <c r="E245" s="5" t="inlineStr">
        <is>
          <t>100,00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=HYPERLINK("https://leilaoonline.net/lote/detalhe/71698", "1162")</f>
      </c>
      <c r="B246" s="4" t="s">
        <f>=HYPERLINK("https://leilaoonline.net/lote/detalhe/71698", " MEDALHA DE OURO COMEMORAÇÃO de  1 MILHÃO DE FUSCAS FABRICADOS NO BRASIL - 1970 - SÃO BERNARDO DO CAMPO - DIÂMETRO 22 MM - PESANDO 7 GRAMAS - MATERIAL - OURO (900) - GRAVADOR -A.M")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2.500,00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=HYPERLINK("https://leilaoonline.net/lote/detalhe/71697", "1163")</f>
      </c>
      <c r="B247" s="4" t="s">
        <f>=HYPERLINK("https://leilaoonline.net/lote/detalhe/71697", " Raros broches de ex funcionário  comemorativos volkswagen 10 e 15 anos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500,00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=HYPERLINK("https://leilaoonline.net/lote/detalhe/71696", "1167")</f>
      </c>
      <c r="B248" s="4" t="s">
        <f>=HYPERLINK("https://leilaoonline.net/lote/detalhe/71696", " Lote moedas com: 124 moedas 10 cruzeiros/ 197 moedas 5 cruzeiros/ 9 moedas 50 cruzeiros/ 31 moedas 20 cruzeiros/ 16 moedas cruzados/ 5 moedas  cruzados/ 7 moedas 1 centavos/ 6 moedas 2 centavos/ 2 moedas 10 cruzeiros,")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=HYPERLINK("https://leilaoonline.net/lote/detalhe/71712", "1201")</f>
      </c>
      <c r="B249" s="4" t="s">
        <f>=HYPERLINK("https://leilaoonline.net/lote/detalhe/71712", " Relógio espingarda de Madeira")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=HYPERLINK("https://leilaoonline.net/lote/detalhe/71714", "1202")</f>
      </c>
      <c r="B250" s="4" t="s">
        <f>=HYPERLINK("https://leilaoonline.net/lote/detalhe/71714", " Gravador Akai 707S 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=HYPERLINK("https://leilaoonline.net/lote/detalhe/71713", "1203")</f>
      </c>
      <c r="B251" s="4" t="s">
        <f>=HYPERLINK("https://leilaoonline.net/lote/detalhe/71713", " Telefone PEÇA ÚNICA  metal em ótimo detalhes - 30cm Alt 40cm Larg")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700,00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=HYPERLINK("https://leilaoonline.net/lote/detalhe/71711", "1204")</f>
      </c>
      <c r="B252" s="4" t="s">
        <f>=HYPERLINK("https://leilaoonline.net/lote/detalhe/71711", " telefone antigo")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500,00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=HYPERLINK("https://leilaoonline.net/lote/detalhe/71699", "1206")</f>
      </c>
      <c r="B253" s="4" t="s">
        <f>=HYPERLINK("https://leilaoonline.net/lote/detalhe/71699", " coluna de mármore tamanho 90x20cm")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500,00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=HYPERLINK("https://leilaoonline.net/lote/detalhe/71700", "1207")</f>
      </c>
      <c r="B254" s="4" t="s">
        <f>=HYPERLINK("https://leilaoonline.net/lote/detalhe/71700", "  Penteadeira Chipandelle decada de 70 , com banqueta estofada  1,52 x 1,12 x 0,43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1.500,00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=HYPERLINK("https://leilaoonline.net/lote/detalhe/71529", "1209")</f>
      </c>
      <c r="B255" s="4" t="s">
        <f>=HYPERLINK("https://leilaoonline.net/lote/detalhe/71529", " maquina ROLLEIFLEX SL35 com lente objetiva  case original e  manual")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900,00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=HYPERLINK("https://leilaoonline.net/lote/detalhe/71528", "1217")</f>
      </c>
      <c r="B256" s="4" t="s">
        <f>=HYPERLINK("https://leilaoonline.net/lote/detalhe/71528", " Exclusivo peça unica  Cardápio da seleção brasileira de 1970 autografado num evento qu foi realizado no  Rio de Janeiro nesta data do cardápio.13 cm de  largura e  altura 23cm aviado por historiador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10.000,00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=HYPERLINK("https://leilaoonline.net/lote/detalhe/71577", "1219")</f>
      </c>
      <c r="B257" s="4" t="s">
        <f>=HYPERLINK("https://leilaoonline.net/lote/detalhe/71577", " Relógio de coluna oriental,Tempos Fugit  de corda, tamanho: 1m e 32cm, funcionado com chave a corda (raro)")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1.800,00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=HYPERLINK("https://leilaoonline.net/lote/detalhe/71579", "1220")</f>
      </c>
      <c r="B258" s="4" t="s">
        <f>=HYPERLINK("https://leilaoonline.net/lote/detalhe/71579", " Bicicleta Calói Berlineta dobrável anos 70")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700,00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=HYPERLINK("https://leilaoonline.net/lote/detalhe/71594", "1221")</f>
      </c>
      <c r="B259" s="4" t="s">
        <f>=HYPERLINK("https://leilaoonline.net/lote/detalhe/71594", " Máquina de bolinhas Vending Machine")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700,00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=HYPERLINK("https://leilaoonline.net/lote/detalhe/71602", "1222")</f>
      </c>
      <c r="B260" s="4" t="s">
        <f>=HYPERLINK("https://leilaoonline.net/lote/detalhe/71602", " Lustre DE 6 bocais, em metal 51cm altura x 63cm de diâmetro")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400,00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=HYPERLINK("https://leilaoonline.net/lote/detalhe/71578", "1223")</f>
      </c>
      <c r="B261" s="4" t="s">
        <f>=HYPERLINK("https://leilaoonline.net/lote/detalhe/71578", " Projetor LCD Sharp Vision XV-S55U")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400,00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=HYPERLINK("https://leilaoonline.net/lote/detalhe/71591", "1224")</f>
      </c>
      <c r="B262" s="4" t="s">
        <f>=HYPERLINK("https://leilaoonline.net/lote/detalhe/71591", " Patinete elétrico com fonte de carregamento")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400,00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=HYPERLINK("https://leilaoonline.net/lote/detalhe/71614", "1225")</f>
      </c>
      <c r="B263" s="4" t="s">
        <f>=HYPERLINK("https://leilaoonline.net/lote/detalhe/71614", " Máquina de café Tupan s antiga tamanho 30 X 48 cm, altura  90 cm")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600,00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=HYPERLINK("https://leilaoonline.net/lote/detalhe/71600", "1226")</f>
      </c>
      <c r="B264" s="4" t="s">
        <f>=HYPERLINK("https://leilaoonline.net/lote/detalhe/71600", " Orelhão de teclas marca DARUMA . com 20 fichas")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600,00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=HYPERLINK("https://leilaoonline.net/lote/detalhe/71609", "1227")</f>
      </c>
      <c r="B265" s="4" t="s">
        <f>=HYPERLINK("https://leilaoonline.net/lote/detalhe/71609", " Jogo importado em porcelana japonesa")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400,00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=HYPERLINK("https://leilaoonline.net/lote/detalhe/71618", "1229")</f>
      </c>
      <c r="B266" s="4" t="s">
        <f>=HYPERLINK("https://leilaoonline.net/lote/detalhe/71618", " Petisqueira em porcelana acompanha suporte em vime")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150,00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=HYPERLINK("https://leilaoonline.net/lote/detalhe/71603", "1230")</f>
      </c>
      <c r="B267" s="4" t="s">
        <f>=HYPERLINK("https://leilaoonline.net/lote/detalhe/71603", " Luminária em petit bronze  altura 64 cm")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400,00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=HYPERLINK("https://leilaoonline.net/lote/detalhe/71604", "1231")</f>
      </c>
      <c r="B268" s="4" t="s">
        <f>=HYPERLINK("https://leilaoonline.net/lote/detalhe/71604", " Floreiro em vidroaltura 20 cm")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150,00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=HYPERLINK("https://leilaoonline.net/lote/detalhe/71586", "1232")</f>
      </c>
      <c r="B269" s="4" t="s">
        <f>=HYPERLINK("https://leilaoonline.net/lote/detalhe/71586", " Conjunto importado japonês porcelana")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200,00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=HYPERLINK("https://leilaoonline.net/lote/detalhe/71582", "1233")</f>
      </c>
      <c r="B270" s="4" t="s">
        <f>=HYPERLINK("https://leilaoonline.net/lote/detalhe/71582", " Mini escultura de bronze na base de mármore, Mr. Bean 19cm")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250,00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=HYPERLINK("https://leilaoonline.net/lote/detalhe/71610", "1234")</f>
      </c>
      <c r="B271" s="4" t="s">
        <f>=HYPERLINK("https://leilaoonline.net/lote/detalhe/71610", " Receiver e amplificador da Sony STR -K880 –saídas para 08 falantes mais de 1.000w RMS de  potência real. Acoplam Video –  Tamanho: 43 X 28 X 14,5  cm")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500,00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=HYPERLINK("https://leilaoonline.net/lote/detalhe/71606", "1235")</f>
      </c>
      <c r="B272" s="4" t="s">
        <f>=HYPERLINK("https://leilaoonline.net/lote/detalhe/71606", " Xícara de café  importada do japão de coleção porcelana casca de ovo")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150,00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=HYPERLINK("https://leilaoonline.net/lote/detalhe/71605", "1236")</f>
      </c>
      <c r="B273" s="4" t="s">
        <f>=HYPERLINK("https://leilaoonline.net/lote/detalhe/71605", " Prato decorativo importado do japao pintado a mão, diâmetro:20,5cm")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=HYPERLINK("https://leilaoonline.net/lote/detalhe/71612", "1237")</f>
      </c>
      <c r="B274" s="4" t="s">
        <f>=HYPERLINK("https://leilaoonline.net/lote/detalhe/71612", " Conjunto com 6 taças para licor, em demi cristal Saint Louis")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150,00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=HYPERLINK("https://leilaoonline.net/lote/detalhe/71613", "1238")</f>
      </c>
      <c r="B275" s="4" t="s">
        <f>=HYPERLINK("https://leilaoonline.net/lote/detalhe/71613", " Lote com diversos items alguns importados")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250,00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=HYPERLINK("https://leilaoonline.net/lote/detalhe/71617", "1239")</f>
      </c>
      <c r="B276" s="4" t="s">
        <f>=HYPERLINK("https://leilaoonline.net/lote/detalhe/71617", " Garrafa para Whisky em demi Cristal")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=HYPERLINK("https://leilaoonline.net/lote/detalhe/71587", "1240")</f>
      </c>
      <c r="B277" s="4" t="s">
        <f>=HYPERLINK("https://leilaoonline.net/lote/detalhe/71587", " Lote com diversos items alguns importados")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250,00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=HYPERLINK("https://leilaoonline.net/lote/detalhe/71596", "1241")</f>
      </c>
      <c r="B278" s="4" t="s">
        <f>=HYPERLINK("https://leilaoonline.net/lote/detalhe/71596", " Conjunto Europeu com 5 cálices para vinho em cristal demi translúcido")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150,00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=HYPERLINK("https://leilaoonline.net/lote/detalhe/71616", "1242")</f>
      </c>
      <c r="B279" s="4" t="s">
        <f>=HYPERLINK("https://leilaoonline.net/lote/detalhe/71616", " Prato portuguesa, diâmetro:19cm")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150,00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=HYPERLINK("https://leilaoonline.net/lote/detalhe/71615", "1243")</f>
      </c>
      <c r="B280" s="4" t="s">
        <f>=HYPERLINK("https://leilaoonline.net/lote/detalhe/71615", " Sineta de mesa de 1966, base em Jacaranda")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250,00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=HYPERLINK("https://leilaoonline.net/lote/detalhe/71611", "1244")</f>
      </c>
      <c r="B281" s="4" t="s">
        <f>=HYPERLINK("https://leilaoonline.net/lote/detalhe/71611", " Prato de coleção em fina porcelana ALEMÃ, adornado em fio de ouro 20 cm")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150,00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=HYPERLINK("https://leilaoonline.net/lote/detalhe/71601", "1245")</f>
      </c>
      <c r="B282" s="4" t="s">
        <f>=HYPERLINK("https://leilaoonline.net/lote/detalhe/71601", " 6 descansos para talheres produzidos em metal espessurado a prata")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250,00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=HYPERLINK("https://leilaoonline.net/lote/detalhe/71590", "1246")</f>
      </c>
      <c r="B283" s="4" t="s">
        <f>=HYPERLINK("https://leilaoonline.net/lote/detalhe/71590", " Prato de coleção porcelana ALEMÃ, Raro, fio de  ouro, em excelente 26cm diâmetro")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200,00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=HYPERLINK("https://leilaoonline.net/lote/detalhe/71619", "1248")</f>
      </c>
      <c r="B284" s="4" t="s">
        <f>=HYPERLINK("https://leilaoonline.net/lote/detalhe/71619", " Prato em porcelana  coleção INVERNO, diâmetro:21cm")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100,00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=HYPERLINK("https://leilaoonline.net/lote/detalhe/71592", "1249")</f>
      </c>
      <c r="B285" s="4" t="s">
        <f>=HYPERLINK("https://leilaoonline.net/lote/detalhe/71592", " Moeda 1951 Canada 5 Cents Commemorative George VI Nickel Coins premiação que foi na cidade de Sudbury Canadá, Rara")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300,00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=HYPERLINK("https://leilaoonline.net/lote/detalhe/71574", "1251")</f>
      </c>
      <c r="B286" s="4" t="s">
        <f>=HYPERLINK("https://leilaoonline.net/lote/detalhe/71574", " Quadro Antigo Plaza De Toros Madrid Espanha Raridade")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700,00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=HYPERLINK("https://leilaoonline.net/lote/detalhe/71588", "1252")</f>
      </c>
      <c r="B287" s="4" t="s">
        <f>=HYPERLINK("https://leilaoonline.net/lote/detalhe/71588", " Bota Snowboard, regulável  made in romania para esporte na neve, marca salom")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700,00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=HYPERLINK("https://leilaoonline.net/lote/detalhe/71584", "1253")</f>
      </c>
      <c r="B288" s="4" t="s">
        <f>=HYPERLINK("https://leilaoonline.net/lote/detalhe/71584", " Relógio de mesa LUIS XV  aparentemente  bronze  Med.:  30 x 25 x 9 cm Raro")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900,00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=HYPERLINK("https://leilaoonline.net/lote/detalhe/71583", "1254")</f>
      </c>
      <c r="B289" s="4" t="s">
        <f>=HYPERLINK("https://leilaoonline.net/lote/detalhe/71583", " Relógio antigo")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200,00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=HYPERLINK("https://leilaoonline.net/lote/detalhe/71542", "1255")</f>
      </c>
      <c r="B290" s="4" t="s">
        <f>=HYPERLINK("https://leilaoonline.net/lote/detalhe/71542", " Relogio importado montreux made in germany antigo")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150,00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=HYPERLINK("https://leilaoonline.net/lote/detalhe/71547", "1256")</f>
      </c>
      <c r="B291" s="4" t="s">
        <f>=HYPERLINK("https://leilaoonline.net/lote/detalhe/71547", " Relogio dimep  antigo faltando 3 vidros")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10,00</t>
        </is>
      </c>
      <c r="F291" s="4" t="inlineStr">
        <is>
          <t>50.00</t>
        </is>
      </c>
    </row>
    <row collapsed="false" customFormat="false" customHeight="false" hidden="false" ht="12.1" outlineLevel="0" r="292">
      <c r="A292" s="5" t="s">
        <f>=HYPERLINK("https://leilaoonline.net/lote/detalhe/71580", "1257")</f>
      </c>
      <c r="B292" s="4" t="s">
        <f>=HYPERLINK("https://leilaoonline.net/lote/detalhe/71580", " 4 videogames")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1.200,00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=HYPERLINK("https://leilaoonline.net/lote/detalhe/71595", "1258")</f>
      </c>
      <c r="B293" s="4" t="s">
        <f>=HYPERLINK("https://leilaoonline.net/lote/detalhe/71595", " Faqueiro Hércules com 123 peças")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900,00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=HYPERLINK("https://leilaoonline.net/lote/detalhe/71608", "1259")</f>
      </c>
      <c r="B294" s="4" t="s">
        <f>=HYPERLINK("https://leilaoonline.net/lote/detalhe/71608", " Telefone importado, raro, funcionando ate o momento sem garantias futuras  Alt. 117cm")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1.500,00</t>
        </is>
      </c>
      <c r="F294" s="4" t="inlineStr">
        <is>
          <t>50.00</t>
        </is>
      </c>
    </row>
    <row collapsed="false" customFormat="false" customHeight="false" hidden="false" ht="12.1" outlineLevel="0" r="295">
      <c r="A295" s="5" t="s">
        <f>=HYPERLINK("https://leilaoonline.net/lote/detalhe/71589", "1260")</f>
      </c>
      <c r="B295" s="4" t="s">
        <f>=HYPERLINK("https://leilaoonline.net/lote/detalhe/71589", " Porta chaves antigo, em bronze")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150,00</t>
        </is>
      </c>
      <c r="F295" s="4" t="inlineStr">
        <is>
          <t>50.00</t>
        </is>
      </c>
    </row>
    <row collapsed="false" customFormat="false" customHeight="false" hidden="false" ht="12.1" outlineLevel="0" r="296">
      <c r="A296" s="5" t="s">
        <f>=HYPERLINK("https://leilaoonline.net/lote/detalhe/71599", "1261")</f>
      </c>
      <c r="B296" s="4" t="s">
        <f>=HYPERLINK("https://leilaoonline.net/lote/detalhe/71599", " Antigo relógio à corda em bronze funcionando ate o momento . 22cm X 16cm")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800,00</t>
        </is>
      </c>
      <c r="F296" s="4" t="inlineStr">
        <is>
          <t>50.00</t>
        </is>
      </c>
    </row>
    <row collapsed="false" customFormat="false" customHeight="false" hidden="false" ht="12.1" outlineLevel="0" r="297">
      <c r="A297" s="5" t="s">
        <f>=HYPERLINK("https://leilaoonline.net/lote/detalhe/71585", "1262")</f>
      </c>
      <c r="B297" s="4" t="s">
        <f>=HYPERLINK("https://leilaoonline.net/lote/detalhe/71585", " Armadura em bronze 23 cm/39cm")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250,00</t>
        </is>
      </c>
      <c r="F297" s="4" t="inlineStr">
        <is>
          <t>50.00</t>
        </is>
      </c>
    </row>
    <row collapsed="false" customFormat="false" customHeight="false" hidden="false" ht="12.1" outlineLevel="0" r="298">
      <c r="A298" s="5" t="s">
        <f>=HYPERLINK("https://leilaoonline.net/lote/detalhe/71571", "1263")</f>
      </c>
      <c r="B298" s="4" t="s">
        <f>=HYPERLINK("https://leilaoonline.net/lote/detalhe/71571", " Relógio de mesa importado frances. em metal Século XIX. 45 cm x 15 cm x 50 cm largura; Pequeno furo no vestido. completo funcionado perfeitamente ate o momento")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3.500,00</t>
        </is>
      </c>
      <c r="F298" s="4" t="inlineStr">
        <is>
          <t>50.00</t>
        </is>
      </c>
    </row>
    <row collapsed="false" customFormat="false" customHeight="false" hidden="false" ht="12.1" outlineLevel="0" r="299">
      <c r="A299" s="5" t="s">
        <f>=HYPERLINK("https://leilaoonline.net/lote/detalhe/71543", "1265")</f>
      </c>
      <c r="B299" s="4" t="s">
        <f>=HYPERLINK("https://leilaoonline.net/lote/detalhe/71543", " Mesa de centro francês, em ferro fundido banhado a cobre, Tampo de vidro. 40x73x49 cm")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400,00</t>
        </is>
      </c>
      <c r="F299" s="4" t="inlineStr">
        <is>
          <t>50.00</t>
        </is>
      </c>
    </row>
    <row collapsed="false" customFormat="false" customHeight="false" hidden="false" ht="12.1" outlineLevel="0" r="300">
      <c r="A300" s="5" t="s">
        <f>=HYPERLINK("https://leilaoonline.net/lote/detalhe/71553", "1266")</f>
      </c>
      <c r="B300" s="4" t="s">
        <f>=HYPERLINK("https://leilaoonline.net/lote/detalhe/71553", " Raro console LUIS XV com espelho francês, em bronze, banho de ouro, com tampo de mármore. 25/60/28cm - espelho mede 73/52 cm")</f>
      </c>
      <c r="C300" s="4" t="inlineStr">
        <is>
          <t>Vendido</t>
        </is>
      </c>
      <c r="D300" s="4" t="inlineStr">
        <is>
          <t>1</t>
        </is>
      </c>
      <c r="E300" s="5" t="inlineStr">
        <is>
          <t>900,00</t>
        </is>
      </c>
      <c r="F300" s="4" t="inlineStr">
        <is>
          <t>50.00</t>
        </is>
      </c>
    </row>
    <row collapsed="false" customFormat="false" customHeight="false" hidden="false" ht="12.1" outlineLevel="0" r="301">
      <c r="A301" s="5" t="s">
        <f>=HYPERLINK("https://leilaoonline.net/lote/detalhe/71531", "1267")</f>
      </c>
      <c r="B301" s="4" t="s">
        <f>=HYPERLINK("https://leilaoonline.net/lote/detalhe/71531", " Conjunto italiano com 6 xícaras realçadas prata, na caixa")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250,00</t>
        </is>
      </c>
      <c r="F301" s="4" t="inlineStr">
        <is>
          <t>50.00</t>
        </is>
      </c>
    </row>
    <row collapsed="false" customFormat="false" customHeight="false" hidden="false" ht="12.1" outlineLevel="0" r="302">
      <c r="A302" s="5" t="s">
        <f>=HYPERLINK("https://leilaoonline.net/lote/detalhe/71536", "1268")</f>
      </c>
      <c r="B302" s="4" t="s">
        <f>=HYPERLINK("https://leilaoonline.net/lote/detalhe/71536", " Conjunto parra Whisky francês")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150,00</t>
        </is>
      </c>
      <c r="F302" s="4" t="inlineStr">
        <is>
          <t>50.00</t>
        </is>
      </c>
    </row>
    <row collapsed="false" customFormat="false" customHeight="false" hidden="false" ht="12.1" outlineLevel="0" r="303">
      <c r="A303" s="5" t="s">
        <f>=HYPERLINK("https://leilaoonline.net/lote/detalhe/71581", "1269")</f>
      </c>
      <c r="B303" s="4" t="s">
        <f>=HYPERLINK("https://leilaoonline.net/lote/detalhe/71581", " Ânfora gigante portuguesa em faiança tamanho:80 cm de altura")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950,00</t>
        </is>
      </c>
      <c r="F303" s="4" t="inlineStr">
        <is>
          <t>50.00</t>
        </is>
      </c>
    </row>
    <row collapsed="false" customFormat="false" customHeight="false" hidden="false" ht="12.1" outlineLevel="0" r="304">
      <c r="A304" s="5" t="s">
        <f>=HYPERLINK("https://leilaoonline.net/lote/detalhe/71533", "1270")</f>
      </c>
      <c r="B304" s="4" t="s">
        <f>=HYPERLINK("https://leilaoonline.net/lote/detalhe/71533", " Luminária em metal  funcionado ate o momento espessurado a prata cúpulas em cristal altura 68 cm")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950,00</t>
        </is>
      </c>
      <c r="F304" s="4" t="inlineStr">
        <is>
          <t>50.00</t>
        </is>
      </c>
    </row>
    <row collapsed="false" customFormat="false" customHeight="false" hidden="false" ht="12.1" outlineLevel="0" r="305">
      <c r="A305" s="5" t="s">
        <f>=HYPERLINK("https://leilaoonline.net/lote/detalhe/71550", "1271")</f>
      </c>
      <c r="B305" s="4" t="s">
        <f>=HYPERLINK("https://leilaoonline.net/lote/detalhe/71550", " Antiga coleção de relógios de bolso da com 20 relógios, raros")</f>
      </c>
      <c r="C305" s="4" t="inlineStr">
        <is>
          <t>Vendido</t>
        </is>
      </c>
      <c r="D305" s="4" t="inlineStr">
        <is>
          <t>2</t>
        </is>
      </c>
      <c r="E305" s="5" t="inlineStr">
        <is>
          <t>900,00</t>
        </is>
      </c>
      <c r="F305" s="4" t="inlineStr">
        <is>
          <t>50.00</t>
        </is>
      </c>
    </row>
    <row collapsed="false" customFormat="false" customHeight="false" hidden="false" ht="12.1" outlineLevel="0" r="306">
      <c r="A306" s="5" t="s">
        <f>=HYPERLINK("https://leilaoonline.net/lote/detalhe/71532", "1272")</f>
      </c>
      <c r="B306" s="4" t="s">
        <f>=HYPERLINK("https://leilaoonline.net/lote/detalhe/71532", " Computador Apple minimac, completo, formatado, funcionando, na caixa original")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700,00</t>
        </is>
      </c>
      <c r="F306" s="4" t="inlineStr">
        <is>
          <t>50.00</t>
        </is>
      </c>
    </row>
    <row collapsed="false" customFormat="false" customHeight="false" hidden="false" ht="12.1" outlineLevel="0" r="307">
      <c r="A307" s="5" t="s">
        <f>=HYPERLINK("https://leilaoonline.net/lote/detalhe/71598", "1273")</f>
      </c>
      <c r="B307" s="4" t="s">
        <f>=HYPERLINK("https://leilaoonline.net/lote/detalhe/71598", " Poncheira completa")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900,00</t>
        </is>
      </c>
      <c r="F307" s="4" t="inlineStr">
        <is>
          <t>50.00</t>
        </is>
      </c>
    </row>
    <row collapsed="false" customFormat="false" customHeight="false" hidden="false" ht="12.1" outlineLevel="0" r="308">
      <c r="A308" s="5" t="s">
        <f>=HYPERLINK("https://leilaoonline.net/lote/detalhe/71549", "1274")</f>
      </c>
      <c r="B308" s="4" t="s">
        <f>=HYPERLINK("https://leilaoonline.net/lote/detalhe/71549", " Compoteira cristal Altura 25,5 cm e diâmetro 16 cm. OBS: pequena marca na borda")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200,00</t>
        </is>
      </c>
      <c r="F308" s="4" t="inlineStr">
        <is>
          <t>50.00</t>
        </is>
      </c>
    </row>
    <row collapsed="false" customFormat="false" customHeight="false" hidden="false" ht="12.1" outlineLevel="0" r="309">
      <c r="A309" s="5" t="s">
        <f>=HYPERLINK("https://leilaoonline.net/lote/detalhe/71593", "1275")</f>
      </c>
      <c r="B309" s="4" t="s">
        <f>=HYPERLINK("https://leilaoonline.net/lote/detalhe/71593", " 2 facas década de 70 - Raras - Comprimento 19 cm e 21,5 cm")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250,00</t>
        </is>
      </c>
      <c r="F309" s="4" t="inlineStr">
        <is>
          <t>50.00</t>
        </is>
      </c>
    </row>
    <row collapsed="false" customFormat="false" customHeight="false" hidden="false" ht="12.1" outlineLevel="0" r="310">
      <c r="A310" s="5" t="s">
        <f>=HYPERLINK("https://leilaoonline.net/lote/detalhe/71534", "1276")</f>
      </c>
      <c r="B310" s="4" t="s">
        <f>=HYPERLINK("https://leilaoonline.net/lote/detalhe/71534", " Vaso de porcelana chinesa. Altura 20 cm e  26 cm diâmetro")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500,00</t>
        </is>
      </c>
      <c r="F310" s="4" t="inlineStr">
        <is>
          <t>50.00</t>
        </is>
      </c>
    </row>
    <row collapsed="false" customFormat="false" customHeight="false" hidden="false" ht="12.1" outlineLevel="0" r="311">
      <c r="A311" s="5" t="s">
        <f>=HYPERLINK("https://leilaoonline.net/lote/detalhe/71541", "1277")</f>
      </c>
      <c r="B311" s="4" t="s">
        <f>=HYPERLINK("https://leilaoonline.net/lote/detalhe/71541", " Jarra de cerâmica . Altura 20,5 cm, por 23cm")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150,00</t>
        </is>
      </c>
      <c r="F311" s="4" t="inlineStr">
        <is>
          <t>50.00</t>
        </is>
      </c>
    </row>
    <row collapsed="false" customFormat="false" customHeight="false" hidden="false" ht="12.1" outlineLevel="0" r="312">
      <c r="A312" s="5" t="s">
        <f>=HYPERLINK("https://leilaoonline.net/lote/detalhe/71544", "1278")</f>
      </c>
      <c r="B312" s="4" t="s">
        <f>=HYPERLINK("https://leilaoonline.net/lote/detalhe/71544", " Serviço de chá português")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200,00</t>
        </is>
      </c>
      <c r="F312" s="4" t="inlineStr">
        <is>
          <t>50.00</t>
        </is>
      </c>
    </row>
    <row collapsed="false" customFormat="false" customHeight="false" hidden="false" ht="12.1" outlineLevel="0" r="313">
      <c r="A313" s="5" t="s">
        <f>=HYPERLINK("https://leilaoonline.net/lote/detalhe/71530", "1279")</f>
      </c>
      <c r="B313" s="4" t="s">
        <f>=HYPERLINK("https://leilaoonline.net/lote/detalhe/71530", " Terrina importada de porcelana chinesa. Altura 22 cm, comprimento 30 cm e largura 22,5 cm")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400,00</t>
        </is>
      </c>
      <c r="F313" s="4" t="inlineStr">
        <is>
          <t>50.00</t>
        </is>
      </c>
    </row>
    <row collapsed="false" customFormat="false" customHeight="false" hidden="false" ht="12.1" outlineLevel="0" r="314">
      <c r="A314" s="5" t="s">
        <f>=HYPERLINK("https://leilaoonline.net/lote/detalhe/71551", "1280")</f>
      </c>
      <c r="B314" s="4" t="s">
        <f>=HYPERLINK("https://leilaoonline.net/lote/detalhe/71551", " Faqueiro importado coreano de metal dourado, com 126 peças")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800,00</t>
        </is>
      </c>
      <c r="F314" s="4" t="inlineStr">
        <is>
          <t>50.00</t>
        </is>
      </c>
    </row>
    <row collapsed="false" customFormat="false" customHeight="false" hidden="false" ht="12.1" outlineLevel="0" r="315">
      <c r="A315" s="5" t="s">
        <f>=HYPERLINK("https://leilaoonline.net/lote/detalhe/71557", "1281")</f>
      </c>
      <c r="B315" s="4" t="s">
        <f>=HYPERLINK("https://leilaoonline.net/lote/detalhe/71557", " Conjunto de Mesa, tampo de mármore  Pérola 197 x 90 cm, altura 80 cm")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2.500,00</t>
        </is>
      </c>
      <c r="F315" s="4" t="inlineStr">
        <is>
          <t>50.00</t>
        </is>
      </c>
    </row>
    <row collapsed="false" customFormat="false" customHeight="false" hidden="false" ht="12.1" outlineLevel="0" r="316">
      <c r="A316" s="5" t="s">
        <f>=HYPERLINK("https://leilaoonline.net/lote/detalhe/71548", "1283")</f>
      </c>
      <c r="B316" s="4" t="s">
        <f>=HYPERLINK("https://leilaoonline.net/lote/detalhe/71548", " Bandejas para servir em metal, uma delas,  52/34 cm")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150,00</t>
        </is>
      </c>
      <c r="F316" s="4" t="inlineStr">
        <is>
          <t>50.00</t>
        </is>
      </c>
    </row>
    <row collapsed="false" customFormat="false" customHeight="false" hidden="false" ht="12.1" outlineLevel="0" r="317">
      <c r="A317" s="5" t="s">
        <f>=HYPERLINK("https://leilaoonline.net/lote/detalhe/71546", "1284")</f>
      </c>
      <c r="B317" s="4" t="s">
        <f>=HYPERLINK("https://leilaoonline.net/lote/detalhe/71546", " 100 notas chinesas, de 1 Yijião - super conservadas")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250,00</t>
        </is>
      </c>
      <c r="F317" s="4" t="inlineStr">
        <is>
          <t>50.00</t>
        </is>
      </c>
    </row>
    <row collapsed="false" customFormat="false" customHeight="false" hidden="false" ht="12.1" outlineLevel="0" r="318">
      <c r="A318" s="5" t="s">
        <f>=HYPERLINK("https://leilaoonline.net/lote/detalhe/71540", "1285")</f>
      </c>
      <c r="B318" s="4" t="s">
        <f>=HYPERLINK("https://leilaoonline.net/lote/detalhe/71540", " Aparador em madeira nobre. tamanho 142/35 cm, altura 83 cm")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900,00</t>
        </is>
      </c>
      <c r="F318" s="4" t="inlineStr">
        <is>
          <t>50.00</t>
        </is>
      </c>
    </row>
    <row collapsed="false" customFormat="false" customHeight="false" hidden="false" ht="12.1" outlineLevel="0" r="319">
      <c r="A319" s="5" t="s">
        <f>=HYPERLINK("https://leilaoonline.net/lote/detalhe/71537", "1286")</f>
      </c>
      <c r="B319" s="4" t="s">
        <f>=HYPERLINK("https://leilaoonline.net/lote/detalhe/71537", " Relógio de mesa alemão, antimônio revestida a ouro, 38 cm de altura")</f>
      </c>
      <c r="C319" s="4" t="inlineStr">
        <is>
          <t>Vendido</t>
        </is>
      </c>
      <c r="D319" s="4" t="inlineStr">
        <is>
          <t>1</t>
        </is>
      </c>
      <c r="E319" s="5" t="inlineStr">
        <is>
          <t>800,00</t>
        </is>
      </c>
      <c r="F319" s="4" t="inlineStr">
        <is>
          <t>50.00</t>
        </is>
      </c>
    </row>
    <row collapsed="false" customFormat="false" customHeight="false" hidden="false" ht="12.1" outlineLevel="0" r="320">
      <c r="A320" s="5" t="s">
        <f>=HYPERLINK("https://leilaoonline.net/lote/detalhe/71565", "1288")</f>
      </c>
      <c r="B320" s="4" t="s">
        <f>=HYPERLINK("https://leilaoonline.net/lote/detalhe/71565", " jogo para café importado em fina porcelana oriental")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600,00</t>
        </is>
      </c>
      <c r="F320" s="4" t="inlineStr">
        <is>
          <t>50.00</t>
        </is>
      </c>
    </row>
    <row collapsed="false" customFormat="false" customHeight="false" hidden="false" ht="12.1" outlineLevel="0" r="321">
      <c r="A321" s="5" t="s">
        <f>=HYPERLINK("https://leilaoonline.net/lote/detalhe/71567", "1289")</f>
      </c>
      <c r="B321" s="4" t="s">
        <f>=HYPERLINK("https://leilaoonline.net/lote/detalhe/71567", " 5 peças em porcelana, frisos a ouro, marcadas, peças brasileiras e  japonesas")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250,00</t>
        </is>
      </c>
      <c r="F321" s="4" t="inlineStr">
        <is>
          <t>50.00</t>
        </is>
      </c>
    </row>
    <row collapsed="false" customFormat="false" customHeight="false" hidden="false" ht="12.1" outlineLevel="0" r="322">
      <c r="A322" s="5" t="s">
        <f>=HYPERLINK("https://leilaoonline.net/lote/detalhe/71607", "1290")</f>
      </c>
      <c r="B322" s="4" t="s">
        <f>=HYPERLINK("https://leilaoonline.net/lote/detalhe/71607", " Relógio de parede, em madeira nobre, 38 x 22 cm")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200,00</t>
        </is>
      </c>
      <c r="F322" s="4" t="inlineStr">
        <is>
          <t>50.00</t>
        </is>
      </c>
    </row>
    <row collapsed="false" customFormat="false" customHeight="false" hidden="false" ht="12.1" outlineLevel="0" r="323">
      <c r="A323" s="5" t="s">
        <f>=HYPERLINK("https://leilaoonline.net/lote/detalhe/71560", "1291")</f>
      </c>
      <c r="B323" s="4" t="s">
        <f>=HYPERLINK("https://leilaoonline.net/lote/detalhe/71560", " jogo de chá e café espessurado a prata")</f>
      </c>
      <c r="C323" s="4" t="inlineStr">
        <is>
          <t>Vendido</t>
        </is>
      </c>
      <c r="D323" s="4" t="inlineStr">
        <is>
          <t>1</t>
        </is>
      </c>
      <c r="E323" s="5" t="inlineStr">
        <is>
          <t>200,00</t>
        </is>
      </c>
      <c r="F323" s="4" t="inlineStr">
        <is>
          <t>50.00</t>
        </is>
      </c>
    </row>
    <row collapsed="false" customFormat="false" customHeight="false" hidden="false" ht="12.1" outlineLevel="0" r="324">
      <c r="A324" s="5" t="s">
        <f>=HYPERLINK("https://leilaoonline.net/lote/detalhe/71545", "1292")</f>
      </c>
      <c r="B324" s="4" t="s">
        <f>=HYPERLINK("https://leilaoonline.net/lote/detalhe/71545", " Centro de mesa de porcelana, base em metal")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350,00</t>
        </is>
      </c>
      <c r="F324" s="4" t="inlineStr">
        <is>
          <t>50.00</t>
        </is>
      </c>
    </row>
    <row collapsed="false" customFormat="false" customHeight="false" hidden="false" ht="12.1" outlineLevel="0" r="325">
      <c r="A325" s="5" t="s">
        <f>=HYPERLINK("https://leilaoonline.net/lote/detalhe/71538", "1293")</f>
      </c>
      <c r="B325" s="4" t="s">
        <f>=HYPERLINK("https://leilaoonline.net/lote/detalhe/71538", " Revolver cowboy de espoleta, raro, sem uso")</f>
      </c>
      <c r="C325" s="4" t="inlineStr">
        <is>
          <t>Vendido</t>
        </is>
      </c>
      <c r="D325" s="4" t="inlineStr">
        <is>
          <t>1</t>
        </is>
      </c>
      <c r="E325" s="5" t="inlineStr">
        <is>
          <t>450,00</t>
        </is>
      </c>
      <c r="F325" s="4" t="inlineStr">
        <is>
          <t>50.00</t>
        </is>
      </c>
    </row>
    <row collapsed="false" customFormat="false" customHeight="false" hidden="false" ht="12.1" outlineLevel="0" r="326">
      <c r="A326" s="5" t="s">
        <f>=HYPERLINK("https://leilaoonline.net/lote/detalhe/71568", "1294")</f>
      </c>
      <c r="B326" s="4" t="s">
        <f>=HYPERLINK("https://leilaoonline.net/lote/detalhe/71568", " Carrinho de chá, feito em madeira de lei, raro")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500,00</t>
        </is>
      </c>
      <c r="F326" s="4" t="inlineStr">
        <is>
          <t>50.00</t>
        </is>
      </c>
    </row>
    <row collapsed="false" customFormat="false" customHeight="false" hidden="false" ht="12.1" outlineLevel="0" r="327">
      <c r="A327" s="5" t="s">
        <f>=HYPERLINK("https://leilaoonline.net/lote/detalhe/71573", "1296")</f>
      </c>
      <c r="B327" s="4" t="s">
        <f>=HYPERLINK("https://leilaoonline.net/lote/detalhe/71573", " Revolver cowboy de espoleta, raro, sem uso")</f>
      </c>
      <c r="C327" s="4" t="inlineStr">
        <is>
          <t>Vendido</t>
        </is>
      </c>
      <c r="D327" s="4" t="inlineStr">
        <is>
          <t>1</t>
        </is>
      </c>
      <c r="E327" s="5" t="inlineStr">
        <is>
          <t>450,00</t>
        </is>
      </c>
      <c r="F327" s="4" t="inlineStr">
        <is>
          <t>50.00</t>
        </is>
      </c>
    </row>
    <row collapsed="false" customFormat="false" customHeight="false" hidden="false" ht="12.1" outlineLevel="0" r="328">
      <c r="A328" s="5" t="s">
        <f>=HYPERLINK("https://leilaoonline.net/lote/detalhe/71563", "1297")</f>
      </c>
      <c r="B328" s="4" t="s">
        <f>=HYPERLINK("https://leilaoonline.net/lote/detalhe/71563", " 3 Vídeogames")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950,00</t>
        </is>
      </c>
      <c r="F328" s="4" t="inlineStr">
        <is>
          <t>50.00</t>
        </is>
      </c>
    </row>
    <row collapsed="false" customFormat="false" customHeight="false" hidden="false" ht="12.1" outlineLevel="0" r="329">
      <c r="A329" s="5" t="s">
        <f>=HYPERLINK("https://leilaoonline.net/lote/detalhe/71566", "1298")</f>
      </c>
      <c r="B329" s="4" t="s">
        <f>=HYPERLINK("https://leilaoonline.net/lote/detalhe/71566", " Armário/ Livreiro Antigo Leandro Martins  151/40/90")</f>
      </c>
      <c r="C329" s="4" t="inlineStr">
        <is>
          <t>Não vendido</t>
        </is>
      </c>
      <c r="D329" s="4" t="inlineStr">
        <is>
          <t>0</t>
        </is>
      </c>
      <c r="E329" s="5" t="inlineStr">
        <is>
          <t>1.500,00</t>
        </is>
      </c>
      <c r="F329" s="4" t="inlineStr">
        <is>
          <t>50.00</t>
        </is>
      </c>
    </row>
    <row collapsed="false" customFormat="false" customHeight="false" hidden="false" ht="12.1" outlineLevel="0" r="330">
      <c r="A330" s="5" t="s">
        <f>=HYPERLINK("https://leilaoonline.net/lote/detalhe/71558", "1299")</f>
      </c>
      <c r="B330" s="4" t="s">
        <f>=HYPERLINK("https://leilaoonline.net/lote/detalhe/71558", " Penteadeira antiga chipandelle")</f>
      </c>
      <c r="C330" s="4" t="inlineStr">
        <is>
          <t>Não vendido</t>
        </is>
      </c>
      <c r="D330" s="4" t="inlineStr">
        <is>
          <t>0</t>
        </is>
      </c>
      <c r="E330" s="5" t="inlineStr">
        <is>
          <t>700,00</t>
        </is>
      </c>
      <c r="F330" s="4" t="inlineStr">
        <is>
          <t>50.00</t>
        </is>
      </c>
    </row>
    <row collapsed="false" customFormat="false" customHeight="false" hidden="false" ht="12.1" outlineLevel="0" r="331">
      <c r="A331" s="5" t="s">
        <f>=HYPERLINK("https://leilaoonline.net/lote/detalhe/71535", "1300")</f>
      </c>
      <c r="B331" s="4" t="s">
        <f>=HYPERLINK("https://leilaoonline.net/lote/detalhe/71535", " Diversos videogames e acessórios")</f>
      </c>
      <c r="C331" s="4" t="inlineStr">
        <is>
          <t>Vendido</t>
        </is>
      </c>
      <c r="D331" s="4" t="inlineStr">
        <is>
          <t>10</t>
        </is>
      </c>
      <c r="E331" s="5" t="inlineStr">
        <is>
          <t>2.150,00</t>
        </is>
      </c>
      <c r="F331" s="4" t="inlineStr">
        <is>
          <t>50.00</t>
        </is>
      </c>
    </row>
    <row collapsed="false" customFormat="false" customHeight="false" hidden="false" ht="12.1" outlineLevel="0" r="332">
      <c r="A332" s="5" t="s">
        <f>=HYPERLINK("https://leilaoonline.net/lote/detalhe/71564", "1301")</f>
      </c>
      <c r="B332" s="4" t="s">
        <f>=HYPERLINK("https://leilaoonline.net/lote/detalhe/71564", " Atari 2600 com cartuchos e acessórios")</f>
      </c>
      <c r="C332" s="4" t="inlineStr">
        <is>
          <t>Não vendido</t>
        </is>
      </c>
      <c r="D332" s="4" t="inlineStr">
        <is>
          <t>0</t>
        </is>
      </c>
      <c r="E332" s="5" t="inlineStr">
        <is>
          <t>500,00</t>
        </is>
      </c>
      <c r="F332" s="4" t="inlineStr">
        <is>
          <t>50.00</t>
        </is>
      </c>
    </row>
    <row collapsed="false" customFormat="false" customHeight="false" hidden="false" ht="12.1" outlineLevel="0" r="333">
      <c r="A333" s="5" t="s">
        <f>=HYPERLINK("https://leilaoonline.net/lote/detalhe/71570", "1302")</f>
      </c>
      <c r="B333" s="4" t="s">
        <f>=HYPERLINK("https://leilaoonline.net/lote/detalhe/71570", " Game cube")</f>
      </c>
      <c r="C333" s="4" t="inlineStr">
        <is>
          <t>Vendido</t>
        </is>
      </c>
      <c r="D333" s="4" t="inlineStr">
        <is>
          <t>1</t>
        </is>
      </c>
      <c r="E333" s="5" t="inlineStr">
        <is>
          <t>450,00</t>
        </is>
      </c>
      <c r="F333" s="4" t="inlineStr">
        <is>
          <t>50.00</t>
        </is>
      </c>
    </row>
    <row collapsed="false" customFormat="false" customHeight="false" hidden="false" ht="12.1" outlineLevel="0" r="334">
      <c r="A334" s="5" t="s">
        <f>=HYPERLINK("https://leilaoonline.net/lote/detalhe/71562", "1303")</f>
      </c>
      <c r="B334" s="4" t="s">
        <f>=HYPERLINK("https://leilaoonline.net/lote/detalhe/71562", " Game cube")</f>
      </c>
      <c r="C334" s="4" t="inlineStr">
        <is>
          <t>Não vendido</t>
        </is>
      </c>
      <c r="D334" s="4" t="inlineStr">
        <is>
          <t>0</t>
        </is>
      </c>
      <c r="E334" s="5" t="inlineStr">
        <is>
          <t>400,00</t>
        </is>
      </c>
      <c r="F334" s="4" t="inlineStr">
        <is>
          <t>50.00</t>
        </is>
      </c>
    </row>
    <row collapsed="false" customFormat="false" customHeight="false" hidden="false" ht="12.1" outlineLevel="0" r="335">
      <c r="A335" s="5" t="s">
        <f>=HYPERLINK("https://leilaoonline.net/lote/detalhe/71597", "1304")</f>
      </c>
      <c r="B335" s="4" t="s">
        <f>=HYPERLINK("https://leilaoonline.net/lote/detalhe/71597", " 20 discos lazer todos em ótimo estado de conservação")</f>
      </c>
      <c r="C335" s="4" t="inlineStr">
        <is>
          <t>Não vendido</t>
        </is>
      </c>
      <c r="D335" s="4" t="inlineStr">
        <is>
          <t>0</t>
        </is>
      </c>
      <c r="E335" s="5" t="inlineStr">
        <is>
          <t>600,00</t>
        </is>
      </c>
      <c r="F335" s="4" t="inlineStr">
        <is>
          <t>50.00</t>
        </is>
      </c>
    </row>
    <row collapsed="false" customFormat="false" customHeight="false" hidden="false" ht="12.1" outlineLevel="0" r="336">
      <c r="A336" s="5" t="s">
        <f>=HYPERLINK("https://leilaoonline.net/lote/detalhe/71552", "1306")</f>
      </c>
      <c r="B336" s="4" t="s">
        <f>=HYPERLINK("https://leilaoonline.net/lote/detalhe/71552", " Prato recordação porcelana, diâmetro:25cm")</f>
      </c>
      <c r="C336" s="4" t="inlineStr">
        <is>
          <t>Não vendido</t>
        </is>
      </c>
      <c r="D336" s="4" t="inlineStr">
        <is>
          <t>0</t>
        </is>
      </c>
      <c r="E336" s="5" t="inlineStr">
        <is>
          <t>100,00</t>
        </is>
      </c>
      <c r="F336" s="4" t="inlineStr">
        <is>
          <t>50.00</t>
        </is>
      </c>
    </row>
    <row collapsed="false" customFormat="false" customHeight="false" hidden="false" ht="12.1" outlineLevel="0" r="337">
      <c r="A337" s="5" t="s">
        <f>=HYPERLINK("https://leilaoonline.net/lote/detalhe/71576", "1307")</f>
      </c>
      <c r="B337" s="4" t="s">
        <f>=HYPERLINK("https://leilaoonline.net/lote/detalhe/71576", " Prato de coleção em fina porcelana alemã, adornado em fio de ouro, 20 cm")</f>
      </c>
      <c r="C337" s="4" t="inlineStr">
        <is>
          <t>Não vendido</t>
        </is>
      </c>
      <c r="D337" s="4" t="inlineStr">
        <is>
          <t>0</t>
        </is>
      </c>
      <c r="E337" s="5" t="inlineStr">
        <is>
          <t>150,00</t>
        </is>
      </c>
      <c r="F337" s="4" t="inlineStr">
        <is>
          <t>50.00</t>
        </is>
      </c>
    </row>
    <row collapsed="false" customFormat="false" customHeight="false" hidden="false" ht="12.1" outlineLevel="0" r="338">
      <c r="A338" s="5" t="s">
        <f>=HYPERLINK("https://leilaoonline.net/lote/detalhe/71559", "1308")</f>
      </c>
      <c r="B338" s="4" t="s">
        <f>=HYPERLINK("https://leilaoonline.net/lote/detalhe/71559", " Centro de Mesa Boliviano em metal,  22 Cm")</f>
      </c>
      <c r="C338" s="4" t="inlineStr">
        <is>
          <t>Não vendido</t>
        </is>
      </c>
      <c r="D338" s="4" t="inlineStr">
        <is>
          <t>0</t>
        </is>
      </c>
      <c r="E338" s="5" t="inlineStr">
        <is>
          <t>250,00</t>
        </is>
      </c>
      <c r="F338" s="4" t="inlineStr">
        <is>
          <t>50.00</t>
        </is>
      </c>
    </row>
    <row collapsed="false" customFormat="false" customHeight="false" hidden="false" ht="12.1" outlineLevel="0" r="339">
      <c r="A339" s="5" t="s">
        <f>=HYPERLINK("https://leilaoonline.net/lote/detalhe/71554", "1309")</f>
      </c>
      <c r="B339" s="4" t="s">
        <f>=HYPERLINK("https://leilaoonline.net/lote/detalhe/71554", " Escultura em Bronze, artista Piazi, 30cm, peça reconhecida e assinada")</f>
      </c>
      <c r="C339" s="4" t="inlineStr">
        <is>
          <t>Não vendido</t>
        </is>
      </c>
      <c r="D339" s="4" t="inlineStr">
        <is>
          <t>0</t>
        </is>
      </c>
      <c r="E339" s="5" t="inlineStr">
        <is>
          <t>800,00</t>
        </is>
      </c>
      <c r="F339" s="4" t="inlineStr">
        <is>
          <t>50.00</t>
        </is>
      </c>
    </row>
    <row collapsed="false" customFormat="false" customHeight="false" hidden="false" ht="12.1" outlineLevel="0" r="340">
      <c r="A340" s="5" t="s">
        <f>=HYPERLINK("https://leilaoonline.net/lote/detalhe/71539", "1310")</f>
      </c>
      <c r="B340" s="4" t="s">
        <f>=HYPERLINK("https://leilaoonline.net/lote/detalhe/71539", " Game ")</f>
      </c>
      <c r="C340" s="4" t="inlineStr">
        <is>
          <t>Não vendido</t>
        </is>
      </c>
      <c r="D340" s="4" t="inlineStr">
        <is>
          <t>0</t>
        </is>
      </c>
      <c r="E340" s="5" t="inlineStr">
        <is>
          <t>1.500,00</t>
        </is>
      </c>
      <c r="F340" s="4" t="inlineStr">
        <is>
          <t>50.00</t>
        </is>
      </c>
    </row>
    <row collapsed="false" customFormat="false" customHeight="false" hidden="false" ht="12.1" outlineLevel="0" r="341">
      <c r="A341" s="5" t="s">
        <f>=HYPERLINK("https://leilaoonline.net/lote/detalhe/71555", "1311")</f>
      </c>
      <c r="B341" s="4" t="s">
        <f>=HYPERLINK("https://leilaoonline.net/lote/detalhe/71555", " Espada de coleção, 1m (rara)")</f>
      </c>
      <c r="C341" s="4" t="inlineStr">
        <is>
          <t>Não vendido</t>
        </is>
      </c>
      <c r="D341" s="4" t="inlineStr">
        <is>
          <t>0</t>
        </is>
      </c>
      <c r="E341" s="5" t="inlineStr">
        <is>
          <t>800,00</t>
        </is>
      </c>
      <c r="F341" s="4" t="inlineStr">
        <is>
          <t>50.00</t>
        </is>
      </c>
    </row>
    <row collapsed="false" customFormat="false" customHeight="false" hidden="false" ht="12.1" outlineLevel="0" r="342">
      <c r="A342" s="5" t="s">
        <f>=HYPERLINK("https://leilaoonline.net/lote/detalhe/71561", "1312")</f>
      </c>
      <c r="B342" s="4" t="s">
        <f>=HYPERLINK("https://leilaoonline.net/lote/detalhe/71561", " Centro de mesa de cristal  Base de metal. tamanho:33 cm. de diametro e 15 de altura")</f>
      </c>
      <c r="C342" s="4" t="inlineStr">
        <is>
          <t>Não vendido</t>
        </is>
      </c>
      <c r="D342" s="4" t="inlineStr">
        <is>
          <t>0</t>
        </is>
      </c>
      <c r="E342" s="5" t="inlineStr">
        <is>
          <t>250,00</t>
        </is>
      </c>
      <c r="F342" s="4" t="inlineStr">
        <is>
          <t>50.00</t>
        </is>
      </c>
    </row>
    <row collapsed="false" customFormat="false" customHeight="false" hidden="false" ht="12.1" outlineLevel="0" r="343">
      <c r="A343" s="5" t="s">
        <f>=HYPERLINK("https://leilaoonline.net/lote/detalhe/71572", "1313")</f>
      </c>
      <c r="B343" s="4" t="s">
        <f>=HYPERLINK("https://leilaoonline.net/lote/detalhe/71572", " Esculturas garças em bronze dourado 35 de altura")</f>
      </c>
      <c r="C343" s="4" t="inlineStr">
        <is>
          <t>Não vendido</t>
        </is>
      </c>
      <c r="D343" s="4" t="inlineStr">
        <is>
          <t>0</t>
        </is>
      </c>
      <c r="E343" s="5" t="inlineStr">
        <is>
          <t>300,00</t>
        </is>
      </c>
      <c r="F343" s="4" t="inlineStr">
        <is>
          <t>50.00</t>
        </is>
      </c>
    </row>
    <row collapsed="false" customFormat="false" customHeight="false" hidden="false" ht="12.1" outlineLevel="0" r="344">
      <c r="A344" s="5" t="s">
        <f>=HYPERLINK("https://leilaoonline.net/lote/detalhe/71556", "1314")</f>
      </c>
      <c r="B344" s="4" t="s">
        <f>=HYPERLINK("https://leilaoonline.net/lote/detalhe/71556", " Lote com diversos em metal")</f>
      </c>
      <c r="C344" s="4" t="inlineStr">
        <is>
          <t>Não vendido</t>
        </is>
      </c>
      <c r="D344" s="4" t="inlineStr">
        <is>
          <t>0</t>
        </is>
      </c>
      <c r="E344" s="5" t="inlineStr">
        <is>
          <t>150,00</t>
        </is>
      </c>
      <c r="F344" s="4" t="inlineStr">
        <is>
          <t>50.00</t>
        </is>
      </c>
    </row>
    <row collapsed="false" customFormat="false" customHeight="false" hidden="false" ht="12.1" outlineLevel="0" r="345">
      <c r="A345" s="5" t="s">
        <f>=HYPERLINK("https://leilaoonline.net/lote/detalhe/71569", "1315")</f>
      </c>
      <c r="B345" s="4" t="s">
        <f>=HYPERLINK("https://leilaoonline.net/lote/detalhe/71569", " Espelho de mão em bronze,25cm (raro)")</f>
      </c>
      <c r="C345" s="4" t="inlineStr">
        <is>
          <t>Não vendido</t>
        </is>
      </c>
      <c r="D345" s="4" t="inlineStr">
        <is>
          <t>0</t>
        </is>
      </c>
      <c r="E345" s="5" t="inlineStr">
        <is>
          <t>250,00</t>
        </is>
      </c>
      <c r="F345" s="4" t="inlineStr">
        <is>
          <t>50.00</t>
        </is>
      </c>
    </row>
    <row collapsed="false" customFormat="false" customHeight="false" hidden="false" ht="12.1" outlineLevel="0" r="346">
      <c r="A346" s="5" t="s">
        <f>=HYPERLINK("https://leilaoonline.net/lote/detalhe/71436", "1316")</f>
      </c>
      <c r="B346" s="4" t="s">
        <f>=HYPERLINK("https://leilaoonline.net/lote/detalhe/71436", " Carrinho de chá em madeira nobre, com tampo movível, 75 cm x 82 cm")</f>
      </c>
      <c r="C346" s="4" t="inlineStr">
        <is>
          <t>Não vendido</t>
        </is>
      </c>
      <c r="D346" s="4" t="inlineStr">
        <is>
          <t>0</t>
        </is>
      </c>
      <c r="E346" s="5" t="inlineStr">
        <is>
          <t>500,00</t>
        </is>
      </c>
      <c r="F346" s="4" t="inlineStr">
        <is>
          <t>50.00</t>
        </is>
      </c>
    </row>
    <row collapsed="false" customFormat="false" customHeight="false" hidden="false" ht="12.1" outlineLevel="0" r="347">
      <c r="A347" s="5" t="s">
        <f>=HYPERLINK("https://leilaoonline.net/lote/detalhe/71447", "1317")</f>
      </c>
      <c r="B347" s="4" t="s">
        <f>=HYPERLINK("https://leilaoonline.net/lote/detalhe/71447", " Lote com 5 peças importadas, porcelana oriental")</f>
      </c>
      <c r="C347" s="4" t="inlineStr">
        <is>
          <t>Não vendido</t>
        </is>
      </c>
      <c r="D347" s="4" t="inlineStr">
        <is>
          <t>0</t>
        </is>
      </c>
      <c r="E347" s="5" t="inlineStr">
        <is>
          <t>150,00</t>
        </is>
      </c>
      <c r="F347" s="4" t="inlineStr">
        <is>
          <t>50.00</t>
        </is>
      </c>
    </row>
    <row collapsed="false" customFormat="false" customHeight="false" hidden="false" ht="12.1" outlineLevel="0" r="348">
      <c r="A348" s="5" t="s">
        <f>=HYPERLINK("https://leilaoonline.net/lote/detalhe/71435", "1318")</f>
      </c>
      <c r="B348" s="4" t="s">
        <f>=HYPERLINK("https://leilaoonline.net/lote/detalhe/71435", " Lote com 12 fruts em fino cristal, 18 centímetros")</f>
      </c>
      <c r="C348" s="4" t="inlineStr">
        <is>
          <t>Não vendido</t>
        </is>
      </c>
      <c r="D348" s="4" t="inlineStr">
        <is>
          <t>0</t>
        </is>
      </c>
      <c r="E348" s="5" t="inlineStr">
        <is>
          <t>400,00</t>
        </is>
      </c>
      <c r="F348" s="4" t="inlineStr">
        <is>
          <t>50.00</t>
        </is>
      </c>
    </row>
    <row collapsed="false" customFormat="false" customHeight="false" hidden="false" ht="12.1" outlineLevel="0" r="349">
      <c r="A349" s="5" t="s">
        <f>=HYPERLINK("https://leilaoonline.net/lote/detalhe/71441", "1319")</f>
      </c>
      <c r="B349" s="4" t="s">
        <f>=HYPERLINK("https://leilaoonline.net/lote/detalhe/71441", " Jogo café e chá, inoxidável com 5 itens")</f>
      </c>
      <c r="C349" s="4" t="inlineStr">
        <is>
          <t>Não vendido</t>
        </is>
      </c>
      <c r="D349" s="4" t="inlineStr">
        <is>
          <t>0</t>
        </is>
      </c>
      <c r="E349" s="5" t="inlineStr">
        <is>
          <t>150,00</t>
        </is>
      </c>
      <c r="F349" s="4" t="inlineStr">
        <is>
          <t>50.00</t>
        </is>
      </c>
    </row>
    <row collapsed="false" customFormat="false" customHeight="false" hidden="false" ht="12.1" outlineLevel="0" r="350">
      <c r="A350" s="5" t="s">
        <f>=HYPERLINK("https://leilaoonline.net/lote/detalhe/71444", "1320")</f>
      </c>
      <c r="B350" s="4" t="s">
        <f>=HYPERLINK("https://leilaoonline.net/lote/detalhe/71444", " Petisqueira em metal espessurado a prata, 40cm")</f>
      </c>
      <c r="C350" s="4" t="inlineStr">
        <is>
          <t>Não vendido</t>
        </is>
      </c>
      <c r="D350" s="4" t="inlineStr">
        <is>
          <t>0</t>
        </is>
      </c>
      <c r="E350" s="5" t="inlineStr">
        <is>
          <t>100,00</t>
        </is>
      </c>
      <c r="F350" s="4" t="inlineStr">
        <is>
          <t>50.00</t>
        </is>
      </c>
    </row>
    <row collapsed="false" customFormat="false" customHeight="false" hidden="false" ht="12.1" outlineLevel="0" r="351">
      <c r="A351" s="5" t="s">
        <f>=HYPERLINK("https://leilaoonline.net/lote/detalhe/71437", "1321")</f>
      </c>
      <c r="B351" s="4" t="s">
        <f>=HYPERLINK("https://leilaoonline.net/lote/detalhe/71437", " Manteigueira em metal espessurado a prata")</f>
      </c>
      <c r="C351" s="4" t="inlineStr">
        <is>
          <t>Não vendido</t>
        </is>
      </c>
      <c r="D351" s="4" t="inlineStr">
        <is>
          <t>0</t>
        </is>
      </c>
      <c r="E351" s="5" t="inlineStr">
        <is>
          <t>100,00</t>
        </is>
      </c>
      <c r="F351" s="4" t="inlineStr">
        <is>
          <t>50.00</t>
        </is>
      </c>
    </row>
    <row collapsed="false" customFormat="false" customHeight="false" hidden="false" ht="12.1" outlineLevel="0" r="352">
      <c r="A352" s="5" t="s">
        <f>=HYPERLINK("https://leilaoonline.net/lote/detalhe/71440", "1322")</f>
      </c>
      <c r="B352" s="4" t="s">
        <f>=HYPERLINK("https://leilaoonline.net/lote/detalhe/71440", " Espada importada indiana em bronze dourado e lâmina cinzelada, 69 cm, pesa mais de 1 quilo")</f>
      </c>
      <c r="C352" s="4" t="inlineStr">
        <is>
          <t>Não vendido</t>
        </is>
      </c>
      <c r="D352" s="4" t="inlineStr">
        <is>
          <t>0</t>
        </is>
      </c>
      <c r="E352" s="5" t="inlineStr">
        <is>
          <t>600,00</t>
        </is>
      </c>
      <c r="F352" s="4" t="inlineStr">
        <is>
          <t>50.00</t>
        </is>
      </c>
    </row>
    <row collapsed="false" customFormat="false" customHeight="false" hidden="false" ht="12.1" outlineLevel="0" r="353">
      <c r="A353" s="5" t="s">
        <f>=HYPERLINK("https://leilaoonline.net/lote/detalhe/71445", "1323")</f>
      </c>
      <c r="B353" s="4" t="s">
        <f>=HYPERLINK("https://leilaoonline.net/lote/detalhe/71445", " Peça para cerimonial em metal espessurado a prata, Karshi 925 SP. tamanho 15 x 18 x 10 cm")</f>
      </c>
      <c r="C353" s="4" t="inlineStr">
        <is>
          <t>Não vendido</t>
        </is>
      </c>
      <c r="D353" s="4" t="inlineStr">
        <is>
          <t>0</t>
        </is>
      </c>
      <c r="E353" s="5" t="inlineStr">
        <is>
          <t>250,00</t>
        </is>
      </c>
      <c r="F353" s="4" t="inlineStr">
        <is>
          <t>50.00</t>
        </is>
      </c>
    </row>
    <row collapsed="false" customFormat="false" customHeight="false" hidden="false" ht="12.1" outlineLevel="0" r="354">
      <c r="A354" s="5" t="s">
        <f>=HYPERLINK("https://leilaoonline.net/lote/detalhe/71446", "1324")</f>
      </c>
      <c r="B354" s="4" t="s">
        <f>=HYPERLINK("https://leilaoonline.net/lote/detalhe/71446", " Prato importado japonês policromada, pintada a mão, com assinatura do artista, 23 cm")</f>
      </c>
      <c r="C354" s="4" t="inlineStr">
        <is>
          <t>Não vendido</t>
        </is>
      </c>
      <c r="D354" s="4" t="inlineStr">
        <is>
          <t>0</t>
        </is>
      </c>
      <c r="E354" s="5" t="inlineStr">
        <is>
          <t>400,00</t>
        </is>
      </c>
      <c r="F354" s="4" t="inlineStr">
        <is>
          <t>50.00</t>
        </is>
      </c>
    </row>
    <row collapsed="false" customFormat="false" customHeight="false" hidden="false" ht="12.1" outlineLevel="0" r="355">
      <c r="A355" s="5" t="s">
        <f>=HYPERLINK("https://leilaoonline.net/lote/detalhe/71443", "1325")</f>
      </c>
      <c r="B355" s="4" t="s">
        <f>=HYPERLINK("https://leilaoonline.net/lote/detalhe/71443", " Lote com 232 forminhas para empadas, salgados e doces em alumínio de diversos modelos e tamanhos")</f>
      </c>
      <c r="C355" s="4" t="inlineStr">
        <is>
          <t>Não vendido</t>
        </is>
      </c>
      <c r="D355" s="4" t="inlineStr">
        <is>
          <t>0</t>
        </is>
      </c>
      <c r="E355" s="5" t="inlineStr">
        <is>
          <t>250,00</t>
        </is>
      </c>
      <c r="F355" s="4" t="inlineStr">
        <is>
          <t>50.00</t>
        </is>
      </c>
    </row>
    <row collapsed="false" customFormat="false" customHeight="false" hidden="false" ht="12.1" outlineLevel="0" r="356">
      <c r="A356" s="5" t="s">
        <f>=HYPERLINK("https://leilaoonline.net/lote/detalhe/71442", "1326")</f>
      </c>
      <c r="B356" s="4" t="s">
        <f>=HYPERLINK("https://leilaoonline.net/lote/detalhe/71442", " Fondue em cobre, sem uso")</f>
      </c>
      <c r="C356" s="4" t="inlineStr">
        <is>
          <t>Não vendido</t>
        </is>
      </c>
      <c r="D356" s="4" t="inlineStr">
        <is>
          <t>0</t>
        </is>
      </c>
      <c r="E356" s="5" t="inlineStr">
        <is>
          <t>300,00</t>
        </is>
      </c>
      <c r="F356" s="4" t="inlineStr">
        <is>
          <t>50.00</t>
        </is>
      </c>
    </row>
    <row collapsed="false" customFormat="false" customHeight="false" hidden="false" ht="12.1" outlineLevel="0" r="357">
      <c r="A357" s="5" t="s">
        <f>=HYPERLINK("https://leilaoonline.net/lote/detalhe/71439", "1327")</f>
      </c>
      <c r="B357" s="4" t="s">
        <f>=HYPERLINK("https://leilaoonline.net/lote/detalhe/71439", " Lote com travessas em inox, com colher e pegador, sem uso")</f>
      </c>
      <c r="C357" s="4" t="inlineStr">
        <is>
          <t>Não vendido</t>
        </is>
      </c>
      <c r="D357" s="4" t="inlineStr">
        <is>
          <t>0</t>
        </is>
      </c>
      <c r="E357" s="5" t="inlineStr">
        <is>
          <t>150,00</t>
        </is>
      </c>
      <c r="F357" s="4" t="inlineStr">
        <is>
          <t>50.00</t>
        </is>
      </c>
    </row>
    <row collapsed="false" customFormat="false" customHeight="false" hidden="false" ht="12.1" outlineLevel="0" r="358">
      <c r="A358" s="5" t="s">
        <f>=HYPERLINK("https://leilaoonline.net/lote/detalhe/71438", "1328")</f>
      </c>
      <c r="B358" s="4" t="s">
        <f>=HYPERLINK("https://leilaoonline.net/lote/detalhe/71438", " Espelho de mão em cristal, estilo Português, 26 cm")</f>
      </c>
      <c r="C358" s="4" t="inlineStr">
        <is>
          <t>Não vendido</t>
        </is>
      </c>
      <c r="D358" s="4" t="inlineStr">
        <is>
          <t>0</t>
        </is>
      </c>
      <c r="E358" s="5" t="inlineStr">
        <is>
          <t>450,00</t>
        </is>
      </c>
      <c r="F358" s="4" t="inlineStr">
        <is>
          <t>50.00</t>
        </is>
      </c>
    </row>
    <row collapsed="false" customFormat="false" customHeight="false" hidden="false" ht="12.1" outlineLevel="0" r="359">
      <c r="A359" s="5" t="s">
        <f>=HYPERLINK("https://leilaoonline.net/lote/detalhe/71450", "1329")</f>
      </c>
      <c r="B359" s="4" t="s">
        <f>=HYPERLINK("https://leilaoonline.net/lote/detalhe/71450", " 3 peças em inox, sem uso, na caixa")</f>
      </c>
      <c r="C359" s="4" t="inlineStr">
        <is>
          <t>Não vendido</t>
        </is>
      </c>
      <c r="D359" s="4" t="inlineStr">
        <is>
          <t>0</t>
        </is>
      </c>
      <c r="E359" s="5" t="inlineStr">
        <is>
          <t>300,00</t>
        </is>
      </c>
      <c r="F359" s="4" t="inlineStr">
        <is>
          <t>50.00</t>
        </is>
      </c>
    </row>
    <row collapsed="false" customFormat="false" customHeight="false" hidden="false" ht="12.1" outlineLevel="0" r="360">
      <c r="A360" s="5" t="s">
        <f>=HYPERLINK("https://leilaoonline.net/lote/detalhe/71448", "1330")</f>
      </c>
      <c r="B360" s="4" t="s">
        <f>=HYPERLINK("https://leilaoonline.net/lote/detalhe/71448", " Medalhão japonês em porcelana. 33cm, peça com antigo restauro")</f>
      </c>
      <c r="C360" s="4" t="inlineStr">
        <is>
          <t>Não vendido</t>
        </is>
      </c>
      <c r="D360" s="4" t="inlineStr">
        <is>
          <t>0</t>
        </is>
      </c>
      <c r="E360" s="5" t="inlineStr">
        <is>
          <t>250,00</t>
        </is>
      </c>
      <c r="F360" s="4" t="inlineStr">
        <is>
          <t>50.00</t>
        </is>
      </c>
    </row>
    <row collapsed="false" customFormat="false" customHeight="false" hidden="false" ht="12.1" outlineLevel="0" r="361">
      <c r="A361" s="5" t="s">
        <f>=HYPERLINK("https://leilaoonline.net/lote/detalhe/71460", "1331")</f>
      </c>
      <c r="B361" s="4" t="s">
        <f>=HYPERLINK("https://leilaoonline.net/lote/detalhe/71460", " Farinheira em jacarandá torneado, 15cm")</f>
      </c>
      <c r="C361" s="4" t="inlineStr">
        <is>
          <t>Não vendido</t>
        </is>
      </c>
      <c r="D361" s="4" t="inlineStr">
        <is>
          <t>0</t>
        </is>
      </c>
      <c r="E361" s="5" t="inlineStr">
        <is>
          <t>250,00</t>
        </is>
      </c>
      <c r="F361" s="4" t="inlineStr">
        <is>
          <t>50.00</t>
        </is>
      </c>
    </row>
    <row collapsed="false" customFormat="false" customHeight="false" hidden="false" ht="12.1" outlineLevel="0" r="362">
      <c r="A362" s="5" t="s">
        <f>=HYPERLINK("https://leilaoonline.net/lote/detalhe/71463", "1332")</f>
      </c>
      <c r="B362" s="4" t="s">
        <f>=HYPERLINK("https://leilaoonline.net/lote/detalhe/71463", " Licoreira, 23cm")</f>
      </c>
      <c r="C362" s="4" t="inlineStr">
        <is>
          <t>Não vendido</t>
        </is>
      </c>
      <c r="D362" s="4" t="inlineStr">
        <is>
          <t>0</t>
        </is>
      </c>
      <c r="E362" s="5" t="inlineStr">
        <is>
          <t>150,00</t>
        </is>
      </c>
      <c r="F362" s="4" t="inlineStr">
        <is>
          <t>50.00</t>
        </is>
      </c>
    </row>
    <row collapsed="false" customFormat="false" customHeight="false" hidden="false" ht="12.1" outlineLevel="0" r="363">
      <c r="A363" s="5" t="s">
        <f>=HYPERLINK("https://leilaoonline.net/lote/detalhe/71453", "1334")</f>
      </c>
      <c r="B363" s="4" t="s">
        <f>=HYPERLINK("https://leilaoonline.net/lote/detalhe/71453", " Microscopio Nikon, Japão, funcionando ate o momento")</f>
      </c>
      <c r="C363" s="4" t="inlineStr">
        <is>
          <t>Não vendido</t>
        </is>
      </c>
      <c r="D363" s="4" t="inlineStr">
        <is>
          <t>0</t>
        </is>
      </c>
      <c r="E363" s="5" t="inlineStr">
        <is>
          <t>700,00</t>
        </is>
      </c>
      <c r="F363" s="4" t="inlineStr">
        <is>
          <t>50.00</t>
        </is>
      </c>
    </row>
    <row collapsed="false" customFormat="false" customHeight="false" hidden="false" ht="12.1" outlineLevel="0" r="364">
      <c r="A364" s="5" t="s">
        <f>=HYPERLINK("https://leilaoonline.net/lote/detalhe/71457", "1335")</f>
      </c>
      <c r="B364" s="4" t="s">
        <f>=HYPERLINK("https://leilaoonline.net/lote/detalhe/71457", " 3 relógios antigos")</f>
      </c>
      <c r="C364" s="4" t="inlineStr">
        <is>
          <t>Não vendido</t>
        </is>
      </c>
      <c r="D364" s="4" t="inlineStr">
        <is>
          <t>0</t>
        </is>
      </c>
      <c r="E364" s="5" t="inlineStr">
        <is>
          <t>150,00</t>
        </is>
      </c>
      <c r="F364" s="4" t="inlineStr">
        <is>
          <t>50.00</t>
        </is>
      </c>
    </row>
    <row collapsed="false" customFormat="false" customHeight="false" hidden="false" ht="12.1" outlineLevel="0" r="365">
      <c r="A365" s="5" t="s">
        <f>=HYPERLINK("https://leilaoonline.net/lote/detalhe/71459", "1336")</f>
      </c>
      <c r="B365" s="4" t="s">
        <f>=HYPERLINK("https://leilaoonline.net/lote/detalhe/71459", " Sino em metal niquelado, 11cm")</f>
      </c>
      <c r="C365" s="4" t="inlineStr">
        <is>
          <t>Não vendido</t>
        </is>
      </c>
      <c r="D365" s="4" t="inlineStr">
        <is>
          <t>0</t>
        </is>
      </c>
      <c r="E365" s="5" t="inlineStr">
        <is>
          <t>150,00</t>
        </is>
      </c>
      <c r="F365" s="4" t="inlineStr">
        <is>
          <t>50.00</t>
        </is>
      </c>
    </row>
    <row collapsed="false" customFormat="false" customHeight="false" hidden="false" ht="12.1" outlineLevel="0" r="366">
      <c r="A366" s="5" t="s">
        <f>=HYPERLINK("https://leilaoonline.net/lote/detalhe/71458", "1337")</f>
      </c>
      <c r="B366" s="4" t="s">
        <f>=HYPERLINK("https://leilaoonline.net/lote/detalhe/71458", " Peso de papel Navio em bronze. 21cm de comprimento")</f>
      </c>
      <c r="C366" s="4" t="inlineStr">
        <is>
          <t>Não vendido</t>
        </is>
      </c>
      <c r="D366" s="4" t="inlineStr">
        <is>
          <t>0</t>
        </is>
      </c>
      <c r="E366" s="5" t="inlineStr">
        <is>
          <t>150,00</t>
        </is>
      </c>
      <c r="F366" s="4" t="inlineStr">
        <is>
          <t>50.00</t>
        </is>
      </c>
    </row>
    <row collapsed="false" customFormat="false" customHeight="false" hidden="false" ht="12.1" outlineLevel="0" r="367">
      <c r="A367" s="5" t="s">
        <f>=HYPERLINK("https://leilaoonline.net/lote/detalhe/71451", "1338")</f>
      </c>
      <c r="B367" s="4" t="s">
        <f>=HYPERLINK("https://leilaoonline.net/lote/detalhe/71451", " Microscópio Kyowa Tokyo, bem conservado")</f>
      </c>
      <c r="C367" s="4" t="inlineStr">
        <is>
          <t>Não vendido</t>
        </is>
      </c>
      <c r="D367" s="4" t="inlineStr">
        <is>
          <t>0</t>
        </is>
      </c>
      <c r="E367" s="5" t="inlineStr">
        <is>
          <t>250,00</t>
        </is>
      </c>
      <c r="F367" s="4" t="inlineStr">
        <is>
          <t>50.00</t>
        </is>
      </c>
    </row>
    <row collapsed="false" customFormat="false" customHeight="false" hidden="false" ht="12.1" outlineLevel="0" r="368">
      <c r="A368" s="5" t="s">
        <f>=HYPERLINK("https://leilaoonline.net/lote/detalhe/71449", "1339")</f>
      </c>
      <c r="B368" s="4" t="s">
        <f>=HYPERLINK("https://leilaoonline.net/lote/detalhe/71449", " Escultura de cervo em bronze")</f>
      </c>
      <c r="C368" s="4" t="inlineStr">
        <is>
          <t>Não vendido</t>
        </is>
      </c>
      <c r="D368" s="4" t="inlineStr">
        <is>
          <t>0</t>
        </is>
      </c>
      <c r="E368" s="5" t="inlineStr">
        <is>
          <t>100,00</t>
        </is>
      </c>
      <c r="F368" s="4" t="inlineStr">
        <is>
          <t>50.00</t>
        </is>
      </c>
    </row>
    <row collapsed="false" customFormat="false" customHeight="false" hidden="false" ht="12.1" outlineLevel="0" r="369">
      <c r="A369" s="5" t="s">
        <f>=HYPERLINK("https://leilaoonline.net/lote/detalhe/71455", "1340")</f>
      </c>
      <c r="B369" s="4" t="s">
        <f>=HYPERLINK("https://leilaoonline.net/lote/detalhe/71455", " Cepo de madeira, pesos em metal, maior peso 100g")</f>
      </c>
      <c r="C369" s="4" t="inlineStr">
        <is>
          <t>Não vendido</t>
        </is>
      </c>
      <c r="D369" s="4" t="inlineStr">
        <is>
          <t>0</t>
        </is>
      </c>
      <c r="E369" s="5" t="inlineStr">
        <is>
          <t>250,00</t>
        </is>
      </c>
      <c r="F369" s="4" t="inlineStr">
        <is>
          <t>50.00</t>
        </is>
      </c>
    </row>
    <row collapsed="false" customFormat="false" customHeight="false" hidden="false" ht="12.1" outlineLevel="0" r="370">
      <c r="A370" s="5" t="s">
        <f>=HYPERLINK("https://leilaoonline.net/lote/detalhe/71454", "1342")</f>
      </c>
      <c r="B370" s="4" t="s">
        <f>=HYPERLINK("https://leilaoonline.net/lote/detalhe/71454", " Lente fotográfica Aetna-Rokunar Auto Zoom")</f>
      </c>
      <c r="C370" s="4" t="inlineStr">
        <is>
          <t>Não vendido</t>
        </is>
      </c>
      <c r="D370" s="4" t="inlineStr">
        <is>
          <t>0</t>
        </is>
      </c>
      <c r="E370" s="5" t="inlineStr">
        <is>
          <t>100,00</t>
        </is>
      </c>
      <c r="F370" s="4" t="inlineStr">
        <is>
          <t>50.00</t>
        </is>
      </c>
    </row>
    <row collapsed="false" customFormat="false" customHeight="false" hidden="false" ht="12.1" outlineLevel="0" r="371">
      <c r="A371" s="5" t="s">
        <f>=HYPERLINK("https://leilaoonline.net/lote/detalhe/71461", "1343")</f>
      </c>
      <c r="B371" s="4" t="s">
        <f>=HYPERLINK("https://leilaoonline.net/lote/detalhe/71461", " Câmera fotográfica Fujifilm S7000")</f>
      </c>
      <c r="C371" s="4" t="inlineStr">
        <is>
          <t>Não vendido</t>
        </is>
      </c>
      <c r="D371" s="4" t="inlineStr">
        <is>
          <t>0</t>
        </is>
      </c>
      <c r="E371" s="5" t="inlineStr">
        <is>
          <t>150,00</t>
        </is>
      </c>
      <c r="F371" s="4" t="inlineStr">
        <is>
          <t>50.00</t>
        </is>
      </c>
    </row>
    <row collapsed="false" customFormat="false" customHeight="false" hidden="false" ht="12.1" outlineLevel="0" r="372">
      <c r="A372" s="5" t="s">
        <f>=HYPERLINK("https://leilaoonline.net/lote/detalhe/71452", "1344")</f>
      </c>
      <c r="B372" s="4" t="s">
        <f>=HYPERLINK("https://leilaoonline.net/lote/detalhe/71452", " Legumeira confeccionada em metal espessurado a prata")</f>
      </c>
      <c r="C372" s="4" t="inlineStr">
        <is>
          <t>Não vendido</t>
        </is>
      </c>
      <c r="D372" s="4" t="inlineStr">
        <is>
          <t>0</t>
        </is>
      </c>
      <c r="E372" s="5" t="inlineStr">
        <is>
          <t>250,00</t>
        </is>
      </c>
      <c r="F372" s="4" t="inlineStr">
        <is>
          <t>50.00</t>
        </is>
      </c>
    </row>
    <row collapsed="false" customFormat="false" customHeight="false" hidden="false" ht="12.1" outlineLevel="0" r="373">
      <c r="A373" s="5" t="s">
        <f>=HYPERLINK("https://leilaoonline.net/lote/detalhe/71456", "1345")</f>
      </c>
      <c r="B373" s="4" t="s">
        <f>=HYPERLINK("https://leilaoonline.net/lote/detalhe/71456", " Travessa em metal espessurado a prata, 64cm x 26cm")</f>
      </c>
      <c r="C373" s="4" t="inlineStr">
        <is>
          <t>Não vendido</t>
        </is>
      </c>
      <c r="D373" s="4" t="inlineStr">
        <is>
          <t>0</t>
        </is>
      </c>
      <c r="E373" s="5" t="inlineStr">
        <is>
          <t>150,00</t>
        </is>
      </c>
      <c r="F373" s="4" t="inlineStr">
        <is>
          <t>50.00</t>
        </is>
      </c>
    </row>
    <row collapsed="false" customFormat="false" customHeight="false" hidden="false" ht="12.1" outlineLevel="0" r="374">
      <c r="A374" s="5" t="s">
        <f>=HYPERLINK("https://leilaoonline.net/lote/detalhe/71462", "1346")</f>
      </c>
      <c r="B374" s="4" t="s">
        <f>=HYPERLINK("https://leilaoonline.net/lote/detalhe/71462", " Porta joias em metal espessurado a prata")</f>
      </c>
      <c r="C374" s="4" t="inlineStr">
        <is>
          <t>Não vendido</t>
        </is>
      </c>
      <c r="D374" s="4" t="inlineStr">
        <is>
          <t>0</t>
        </is>
      </c>
      <c r="E374" s="5" t="inlineStr">
        <is>
          <t>150,00</t>
        </is>
      </c>
      <c r="F374" s="4" t="inlineStr">
        <is>
          <t>50.00</t>
        </is>
      </c>
    </row>
    <row collapsed="false" customFormat="false" customHeight="false" hidden="false" ht="12.1" outlineLevel="0" r="375">
      <c r="A375" s="5" t="s">
        <f>=HYPERLINK("https://leilaoonline.net/lote/detalhe/71464", "1347")</f>
      </c>
      <c r="B375" s="4" t="s">
        <f>=HYPERLINK("https://leilaoonline.net/lote/detalhe/71464", " Garrafa térmica em madeira, com 36cm, rara")</f>
      </c>
      <c r="C375" s="4" t="inlineStr">
        <is>
          <t>Não vendido</t>
        </is>
      </c>
      <c r="D375" s="4" t="inlineStr">
        <is>
          <t>0</t>
        </is>
      </c>
      <c r="E375" s="5" t="inlineStr">
        <is>
          <t>250,00</t>
        </is>
      </c>
      <c r="F375" s="4" t="inlineStr">
        <is>
          <t>50.00</t>
        </is>
      </c>
    </row>
    <row collapsed="false" customFormat="false" customHeight="false" hidden="false" ht="12.1" outlineLevel="0" r="376">
      <c r="A376" s="5" t="s">
        <f>=HYPERLINK("https://leilaoonline.net/lote/detalhe/71465", "1348")</f>
      </c>
      <c r="B376" s="4" t="s">
        <f>=HYPERLINK("https://leilaoonline.net/lote/detalhe/71465", " Relógio de mesa, 23cm de altura  31cm de comprimento (não testado)")</f>
      </c>
      <c r="C376" s="4" t="inlineStr">
        <is>
          <t>Não vendido</t>
        </is>
      </c>
      <c r="D376" s="4" t="inlineStr">
        <is>
          <t>0</t>
        </is>
      </c>
      <c r="E376" s="5" t="inlineStr">
        <is>
          <t>250,00</t>
        </is>
      </c>
      <c r="F376" s="4" t="inlineStr">
        <is>
          <t>50.00</t>
        </is>
      </c>
    </row>
    <row collapsed="false" customFormat="false" customHeight="false" hidden="false" ht="12.1" outlineLevel="0" r="377">
      <c r="A377" s="5" t="s">
        <f>=HYPERLINK("https://leilaoonline.net/lote/detalhe/71466", "1349")</f>
      </c>
      <c r="B377" s="4" t="s">
        <f>=HYPERLINK("https://leilaoonline.net/lote/detalhe/71466", " Bule indiano em bronze, 42cm")</f>
      </c>
      <c r="C377" s="4" t="inlineStr">
        <is>
          <t>Não vendido</t>
        </is>
      </c>
      <c r="D377" s="4" t="inlineStr">
        <is>
          <t>0</t>
        </is>
      </c>
      <c r="E377" s="5" t="inlineStr">
        <is>
          <t>200,00</t>
        </is>
      </c>
      <c r="F377" s="4" t="inlineStr">
        <is>
          <t>50.00</t>
        </is>
      </c>
    </row>
    <row collapsed="false" customFormat="false" customHeight="false" hidden="false" ht="12.1" outlineLevel="0" r="378">
      <c r="A378" s="5" t="s">
        <f>=HYPERLINK("https://leilaoonline.net/lote/detalhe/71467", "1350")</f>
      </c>
      <c r="B378" s="4" t="s">
        <f>=HYPERLINK("https://leilaoonline.net/lote/detalhe/71467", " Prato de decoração japonês em porcelana, 25cm")</f>
      </c>
      <c r="C378" s="4" t="inlineStr">
        <is>
          <t>Não vendido</t>
        </is>
      </c>
      <c r="D378" s="4" t="inlineStr">
        <is>
          <t>0</t>
        </is>
      </c>
      <c r="E378" s="5" t="inlineStr">
        <is>
          <t>200,00</t>
        </is>
      </c>
      <c r="F378" s="4" t="inlineStr">
        <is>
          <t>50.00</t>
        </is>
      </c>
    </row>
    <row collapsed="false" customFormat="false" customHeight="false" hidden="false" ht="12.1" outlineLevel="0" r="379">
      <c r="A379" s="5" t="s">
        <f>=HYPERLINK("https://leilaoonline.net/lote/detalhe/71468", "1351")</f>
      </c>
      <c r="B379" s="4" t="s">
        <f>=HYPERLINK("https://leilaoonline.net/lote/detalhe/71468", " Poncheira em semi cristal incolor, rara")</f>
      </c>
      <c r="C379" s="4" t="inlineStr">
        <is>
          <t>Não vendido</t>
        </is>
      </c>
      <c r="D379" s="4" t="inlineStr">
        <is>
          <t>0</t>
        </is>
      </c>
      <c r="E379" s="5" t="inlineStr">
        <is>
          <t>500,00</t>
        </is>
      </c>
      <c r="F379" s="4" t="inlineStr">
        <is>
          <t>50.00</t>
        </is>
      </c>
    </row>
    <row collapsed="false" customFormat="false" customHeight="false" hidden="false" ht="12.1" outlineLevel="0" r="380">
      <c r="A380" s="5" t="s">
        <f>=HYPERLINK("https://leilaoonline.net/lote/detalhe/71471", "1352")</f>
      </c>
      <c r="B380" s="4" t="s">
        <f>=HYPERLINK("https://leilaoonline.net/lote/detalhe/71471", " Móvel padrão Renascença, em madeira, puxadores em bronze, tamanho: alt 65cm; larg 110cm; prof 48cm")</f>
      </c>
      <c r="C380" s="4" t="inlineStr">
        <is>
          <t>Vendido</t>
        </is>
      </c>
      <c r="D380" s="4" t="inlineStr">
        <is>
          <t>1</t>
        </is>
      </c>
      <c r="E380" s="5" t="inlineStr">
        <is>
          <t>900,00</t>
        </is>
      </c>
      <c r="F380" s="4" t="inlineStr">
        <is>
          <t>50.00</t>
        </is>
      </c>
    </row>
    <row collapsed="false" customFormat="false" customHeight="false" hidden="false" ht="12.1" outlineLevel="0" r="381">
      <c r="A381" s="5" t="s">
        <f>=HYPERLINK("https://leilaoonline.net/lote/detalhe/71470", "1353")</f>
      </c>
      <c r="B381" s="4" t="s">
        <f>=HYPERLINK("https://leilaoonline.net/lote/detalhe/71470", " Punhal em bronze,18cm (faltam algumas pedras)")</f>
      </c>
      <c r="C381" s="4" t="inlineStr">
        <is>
          <t>Não vendido</t>
        </is>
      </c>
      <c r="D381" s="4" t="inlineStr">
        <is>
          <t>0</t>
        </is>
      </c>
      <c r="E381" s="5" t="inlineStr">
        <is>
          <t>150,00</t>
        </is>
      </c>
      <c r="F381" s="4" t="inlineStr">
        <is>
          <t>50.00</t>
        </is>
      </c>
    </row>
    <row collapsed="false" customFormat="false" customHeight="false" hidden="false" ht="12.1" outlineLevel="0" r="382">
      <c r="A382" s="5" t="s">
        <f>=HYPERLINK("https://leilaoonline.net/lote/detalhe/71469", "1354")</f>
      </c>
      <c r="B382" s="4" t="s">
        <f>=HYPERLINK("https://leilaoonline.net/lote/detalhe/71469", " Prato de decoração, japonês, em porcelana, 25cm")</f>
      </c>
      <c r="C382" s="4" t="inlineStr">
        <is>
          <t>Não vendido</t>
        </is>
      </c>
      <c r="D382" s="4" t="inlineStr">
        <is>
          <t>0</t>
        </is>
      </c>
      <c r="E382" s="5" t="inlineStr">
        <is>
          <t>200,00</t>
        </is>
      </c>
      <c r="F382" s="4" t="inlineStr">
        <is>
          <t>50.00</t>
        </is>
      </c>
    </row>
    <row collapsed="false" customFormat="false" customHeight="false" hidden="false" ht="12.1" outlineLevel="0" r="383">
      <c r="A383" s="5" t="s">
        <f>=HYPERLINK("https://leilaoonline.net/lote/detalhe/71472", "1355")</f>
      </c>
      <c r="B383" s="4" t="s">
        <f>=HYPERLINK("https://leilaoonline.net/lote/detalhe/71472", " 2 xícaras de café para coleção, em fina porcelana, Japão")</f>
      </c>
      <c r="C383" s="4" t="inlineStr">
        <is>
          <t>Não vendido</t>
        </is>
      </c>
      <c r="D383" s="4" t="inlineStr">
        <is>
          <t>0</t>
        </is>
      </c>
      <c r="E383" s="5" t="inlineStr">
        <is>
          <t>100,00</t>
        </is>
      </c>
      <c r="F383" s="4" t="inlineStr">
        <is>
          <t>50.00</t>
        </is>
      </c>
    </row>
    <row collapsed="false" customFormat="false" customHeight="false" hidden="false" ht="12.1" outlineLevel="0" r="384">
      <c r="A384" s="5" t="s">
        <f>=HYPERLINK("https://leilaoonline.net/lote/detalhe/71477", "1356")</f>
      </c>
      <c r="B384" s="4" t="s">
        <f>=HYPERLINK("https://leilaoonline.net/lote/detalhe/71477", " Travessa em metal espessurado a prata, 47cm de comprimento, 35cm de largura")</f>
      </c>
      <c r="C384" s="4" t="inlineStr">
        <is>
          <t>Não vendido</t>
        </is>
      </c>
      <c r="D384" s="4" t="inlineStr">
        <is>
          <t>0</t>
        </is>
      </c>
      <c r="E384" s="5" t="inlineStr">
        <is>
          <t>150,00</t>
        </is>
      </c>
      <c r="F384" s="4" t="inlineStr">
        <is>
          <t>50.00</t>
        </is>
      </c>
    </row>
    <row collapsed="false" customFormat="false" customHeight="false" hidden="false" ht="12.1" outlineLevel="0" r="385">
      <c r="A385" s="5" t="s">
        <f>=HYPERLINK("https://leilaoonline.net/lote/detalhe/71475", "1357")</f>
      </c>
      <c r="B385" s="4" t="s">
        <f>=HYPERLINK("https://leilaoonline.net/lote/detalhe/71475", " 250 moedas em Br-Al, a maioria de 10 centavos, décadas 40/50, em muito bom estado")</f>
      </c>
      <c r="C385" s="4" t="inlineStr">
        <is>
          <t>Não vendido</t>
        </is>
      </c>
      <c r="D385" s="4" t="inlineStr">
        <is>
          <t>0</t>
        </is>
      </c>
      <c r="E385" s="5" t="inlineStr">
        <is>
          <t>300,00</t>
        </is>
      </c>
      <c r="F385" s="4" t="inlineStr">
        <is>
          <t>50.00</t>
        </is>
      </c>
    </row>
    <row collapsed="false" customFormat="false" customHeight="false" hidden="false" ht="12.1" outlineLevel="0" r="386">
      <c r="A386" s="5" t="s">
        <f>=HYPERLINK("https://leilaoonline.net/lote/detalhe/71478", "1358")</f>
      </c>
      <c r="B386" s="4" t="s">
        <f>=HYPERLINK("https://leilaoonline.net/lote/detalhe/71478", " Taças em cristal incolor, (duas taças com bicados na borda) ")</f>
      </c>
      <c r="C386" s="4" t="inlineStr">
        <is>
          <t>Não vendido</t>
        </is>
      </c>
      <c r="D386" s="4" t="inlineStr">
        <is>
          <t>0</t>
        </is>
      </c>
      <c r="E386" s="5" t="inlineStr">
        <is>
          <t>100,00</t>
        </is>
      </c>
      <c r="F386" s="4" t="inlineStr">
        <is>
          <t>50.00</t>
        </is>
      </c>
    </row>
    <row collapsed="false" customFormat="false" customHeight="false" hidden="false" ht="12.1" outlineLevel="0" r="387">
      <c r="A387" s="5" t="s">
        <f>=HYPERLINK("https://leilaoonline.net/lote/detalhe/71474", "1359")</f>
      </c>
      <c r="B387" s="4" t="s">
        <f>=HYPERLINK("https://leilaoonline.net/lote/detalhe/71474", " Punhal em bronze,18cm (faltam algumas pedras)")</f>
      </c>
      <c r="C387" s="4" t="inlineStr">
        <is>
          <t>Não vendido</t>
        </is>
      </c>
      <c r="D387" s="4" t="inlineStr">
        <is>
          <t>0</t>
        </is>
      </c>
      <c r="E387" s="5" t="inlineStr">
        <is>
          <t>150,00</t>
        </is>
      </c>
      <c r="F387" s="4" t="inlineStr">
        <is>
          <t>50.00</t>
        </is>
      </c>
    </row>
    <row collapsed="false" customFormat="false" customHeight="false" hidden="false" ht="12.1" outlineLevel="0" r="388">
      <c r="A388" s="5" t="s">
        <f>=HYPERLINK("https://leilaoonline.net/lote/detalhe/71476", "1360")</f>
      </c>
      <c r="B388" s="4" t="s">
        <f>=HYPERLINK("https://leilaoonline.net/lote/detalhe/71476", " 5 taças em vidro francês, LUMINARC. 8cm")</f>
      </c>
      <c r="C388" s="4" t="inlineStr">
        <is>
          <t>Não vendido</t>
        </is>
      </c>
      <c r="D388" s="4" t="inlineStr">
        <is>
          <t>0</t>
        </is>
      </c>
      <c r="E388" s="5" t="inlineStr">
        <is>
          <t>150,00</t>
        </is>
      </c>
      <c r="F388" s="4" t="inlineStr">
        <is>
          <t>50.00</t>
        </is>
      </c>
    </row>
    <row collapsed="false" customFormat="false" customHeight="false" hidden="false" ht="12.1" outlineLevel="0" r="389">
      <c r="A389" s="5" t="s">
        <f>=HYPERLINK("https://leilaoonline.net/lote/detalhe/71473", "1361")</f>
      </c>
      <c r="B389" s="4" t="s">
        <f>=HYPERLINK("https://leilaoonline.net/lote/detalhe/71473", " 6 taças em cristal incolor")</f>
      </c>
      <c r="C389" s="4" t="inlineStr">
        <is>
          <t>Não vendido</t>
        </is>
      </c>
      <c r="D389" s="4" t="inlineStr">
        <is>
          <t>0</t>
        </is>
      </c>
      <c r="E389" s="5" t="inlineStr">
        <is>
          <t>150,00</t>
        </is>
      </c>
      <c r="F389" s="4" t="inlineStr">
        <is>
          <t>50.00</t>
        </is>
      </c>
    </row>
    <row collapsed="false" customFormat="false" customHeight="false" hidden="false" ht="12.1" outlineLevel="0" r="390">
      <c r="A390" s="5" t="s">
        <f>=HYPERLINK("https://leilaoonline.net/lote/detalhe/71479", "1370")</f>
      </c>
      <c r="B390" s="4" t="s">
        <f>=HYPERLINK("https://leilaoonline.net/lote/detalhe/71479", " 100 cédulas, diversos, valores e períodos")</f>
      </c>
      <c r="C390" s="4" t="inlineStr">
        <is>
          <t>Não vendido</t>
        </is>
      </c>
      <c r="D390" s="4" t="inlineStr">
        <is>
          <t>0</t>
        </is>
      </c>
      <c r="E390" s="5" t="inlineStr">
        <is>
          <t>100,00</t>
        </is>
      </c>
      <c r="F390" s="4" t="inlineStr">
        <is>
          <t>50.00</t>
        </is>
      </c>
    </row>
    <row collapsed="false" customFormat="false" customHeight="false" hidden="false" ht="12.1" outlineLevel="0" r="391">
      <c r="A391" s="5" t="s">
        <f>=HYPERLINK("https://leilaoonline.net/lote/detalhe/71483", "1371")</f>
      </c>
      <c r="B391" s="4" t="s">
        <f>=HYPERLINK("https://leilaoonline.net/lote/detalhe/71483", " Decanteur, forma de pato, em metal prateado, 23cm")</f>
      </c>
      <c r="C391" s="4" t="inlineStr">
        <is>
          <t>Não vendido</t>
        </is>
      </c>
      <c r="D391" s="4" t="inlineStr">
        <is>
          <t>0</t>
        </is>
      </c>
      <c r="E391" s="5" t="inlineStr">
        <is>
          <t>150,00</t>
        </is>
      </c>
      <c r="F391" s="4" t="inlineStr">
        <is>
          <t>50.00</t>
        </is>
      </c>
    </row>
    <row collapsed="false" customFormat="false" customHeight="false" hidden="false" ht="12.1" outlineLevel="0" r="392">
      <c r="A392" s="5" t="s">
        <f>=HYPERLINK("https://leilaoonline.net/lote/detalhe/71482", "1372")</f>
      </c>
      <c r="B392" s="4" t="s">
        <f>=HYPERLINK("https://leilaoonline.net/lote/detalhe/71482", " Cadeira padrão inglês em madeira maciça, 95cm")</f>
      </c>
      <c r="C392" s="4" t="inlineStr">
        <is>
          <t>Não vendido</t>
        </is>
      </c>
      <c r="D392" s="4" t="inlineStr">
        <is>
          <t>0</t>
        </is>
      </c>
      <c r="E392" s="5" t="inlineStr">
        <is>
          <t>250,00</t>
        </is>
      </c>
      <c r="F392" s="4" t="inlineStr">
        <is>
          <t>50.00</t>
        </is>
      </c>
    </row>
    <row collapsed="false" customFormat="false" customHeight="false" hidden="false" ht="12.1" outlineLevel="0" r="393">
      <c r="A393" s="5" t="s">
        <f>=HYPERLINK("https://leilaoonline.net/lote/detalhe/71480", "1375")</f>
      </c>
      <c r="B393" s="4" t="s">
        <f>=HYPERLINK("https://leilaoonline.net/lote/detalhe/71480", " Estante em madeira maciça, feita em 1970, medindo 222x91x52cm")</f>
      </c>
      <c r="C393" s="4" t="inlineStr">
        <is>
          <t>Não vendido</t>
        </is>
      </c>
      <c r="D393" s="4" t="inlineStr">
        <is>
          <t>0</t>
        </is>
      </c>
      <c r="E393" s="5" t="inlineStr">
        <is>
          <t>900,00</t>
        </is>
      </c>
      <c r="F393" s="4" t="inlineStr">
        <is>
          <t>50.00</t>
        </is>
      </c>
    </row>
    <row collapsed="false" customFormat="false" customHeight="false" hidden="false" ht="12.1" outlineLevel="0" r="394">
      <c r="A394" s="5" t="s">
        <f>=HYPERLINK("https://leilaoonline.net/lote/detalhe/71481", "1376")</f>
      </c>
      <c r="B394" s="4" t="s">
        <f>=HYPERLINK("https://leilaoonline.net/lote/detalhe/71481", " Revisteiro em madeira maciça, 48x41x24cm")</f>
      </c>
      <c r="C394" s="4" t="inlineStr">
        <is>
          <t>Não vendido</t>
        </is>
      </c>
      <c r="D394" s="4" t="inlineStr">
        <is>
          <t>0</t>
        </is>
      </c>
      <c r="E394" s="5" t="inlineStr">
        <is>
          <t>350,00</t>
        </is>
      </c>
      <c r="F394" s="4" t="inlineStr">
        <is>
          <t>50.00</t>
        </is>
      </c>
    </row>
    <row collapsed="false" customFormat="false" customHeight="false" hidden="false" ht="12.1" outlineLevel="0" r="395">
      <c r="A395" s="5" t="s">
        <f>=HYPERLINK("https://leilaoonline.net/lote/detalhe/71484", "1378")</f>
      </c>
      <c r="B395" s="4" t="s">
        <f>=HYPERLINK("https://leilaoonline.net/lote/detalhe/71484", " 28 máquinas fotográficas antigas, filmes e etc")</f>
      </c>
      <c r="C395" s="4" t="inlineStr">
        <is>
          <t>Não vendido</t>
        </is>
      </c>
      <c r="D395" s="4" t="inlineStr">
        <is>
          <t>0</t>
        </is>
      </c>
      <c r="E395" s="5" t="inlineStr">
        <is>
          <t>200,00</t>
        </is>
      </c>
      <c r="F395" s="4" t="inlineStr">
        <is>
          <t>50.00</t>
        </is>
      </c>
    </row>
    <row collapsed="false" customFormat="false" customHeight="false" hidden="false" ht="12.1" outlineLevel="0" r="396">
      <c r="A396" s="5" t="s">
        <f>=HYPERLINK("https://leilaoonline.net/lote/detalhe/71498", "1380")</f>
      </c>
      <c r="B396" s="4" t="s">
        <f>=HYPERLINK("https://leilaoonline.net/lote/detalhe/71498", " 50 máquinas fotográficas antigas")</f>
      </c>
      <c r="C396" s="4" t="inlineStr">
        <is>
          <t>Não vendido</t>
        </is>
      </c>
      <c r="D396" s="4" t="inlineStr">
        <is>
          <t>0</t>
        </is>
      </c>
      <c r="E396" s="5" t="inlineStr">
        <is>
          <t>300,00</t>
        </is>
      </c>
      <c r="F396" s="4" t="inlineStr">
        <is>
          <t>50.00</t>
        </is>
      </c>
    </row>
    <row collapsed="false" customFormat="false" customHeight="false" hidden="false" ht="12.1" outlineLevel="0" r="397">
      <c r="A397" s="5" t="s">
        <f>=HYPERLINK("https://leilaoonline.net/lote/detalhe/71496", "1381")</f>
      </c>
      <c r="B397" s="4" t="s">
        <f>=HYPERLINK("https://leilaoonline.net/lote/detalhe/71496", " Faqueiro de aço inox banhado, 128 peças importado")</f>
      </c>
      <c r="C397" s="4" t="inlineStr">
        <is>
          <t>Não vendido</t>
        </is>
      </c>
      <c r="D397" s="4" t="inlineStr">
        <is>
          <t>0</t>
        </is>
      </c>
      <c r="E397" s="5" t="inlineStr">
        <is>
          <t>950,00</t>
        </is>
      </c>
      <c r="F397" s="4" t="inlineStr">
        <is>
          <t>50.00</t>
        </is>
      </c>
    </row>
    <row collapsed="false" customFormat="false" customHeight="false" hidden="false" ht="12.1" outlineLevel="0" r="398">
      <c r="A398" s="5" t="s">
        <f>=HYPERLINK("https://leilaoonline.net/lote/detalhe/71494", "1382")</f>
      </c>
      <c r="B398" s="4" t="s">
        <f>=HYPERLINK("https://leilaoonline.net/lote/detalhe/71494", " 50 máquinas fotográficas antigas")</f>
      </c>
      <c r="C398" s="4" t="inlineStr">
        <is>
          <t>Não vendido</t>
        </is>
      </c>
      <c r="D398" s="4" t="inlineStr">
        <is>
          <t>0</t>
        </is>
      </c>
      <c r="E398" s="5" t="inlineStr">
        <is>
          <t>300,00</t>
        </is>
      </c>
      <c r="F398" s="4" t="inlineStr">
        <is>
          <t>50.00</t>
        </is>
      </c>
    </row>
    <row collapsed="false" customFormat="false" customHeight="false" hidden="false" ht="12.1" outlineLevel="0" r="399">
      <c r="A399" s="5" t="s">
        <f>=HYPERLINK("https://leilaoonline.net/lote/detalhe/71490", "1383")</f>
      </c>
      <c r="B399" s="4" t="s">
        <f>=HYPERLINK("https://leilaoonline.net/lote/detalhe/71490", " Telefone antigo manufatura Teleart")</f>
      </c>
      <c r="C399" s="4" t="inlineStr">
        <is>
          <t>Não vendido</t>
        </is>
      </c>
      <c r="D399" s="4" t="inlineStr">
        <is>
          <t>0</t>
        </is>
      </c>
      <c r="E399" s="5" t="inlineStr">
        <is>
          <t>450,00</t>
        </is>
      </c>
      <c r="F399" s="4" t="inlineStr">
        <is>
          <t>50.00</t>
        </is>
      </c>
    </row>
    <row collapsed="false" customFormat="false" customHeight="false" hidden="false" ht="12.1" outlineLevel="0" r="400">
      <c r="A400" s="5" t="s">
        <f>=HYPERLINK("https://leilaoonline.net/lote/detalhe/71499", "1384")</f>
      </c>
      <c r="B400" s="4" t="s">
        <f>=HYPERLINK("https://leilaoonline.net/lote/detalhe/71499", " 50 máquinas fotográficas antigas")</f>
      </c>
      <c r="C400" s="4" t="inlineStr">
        <is>
          <t>Não vendido</t>
        </is>
      </c>
      <c r="D400" s="4" t="inlineStr">
        <is>
          <t>0</t>
        </is>
      </c>
      <c r="E400" s="5" t="inlineStr">
        <is>
          <t>300,00</t>
        </is>
      </c>
      <c r="F400" s="4" t="inlineStr">
        <is>
          <t>50.00</t>
        </is>
      </c>
    </row>
    <row collapsed="false" customFormat="false" customHeight="false" hidden="false" ht="12.1" outlineLevel="0" r="401">
      <c r="A401" s="5" t="s">
        <f>=HYPERLINK("https://leilaoonline.net/lote/detalhe/71487", "1386")</f>
      </c>
      <c r="B401" s="4" t="s">
        <f>=HYPERLINK("https://leilaoonline.net/lote/detalhe/71487", " 50 máquinas fotográficas antigas")</f>
      </c>
      <c r="C401" s="4" t="inlineStr">
        <is>
          <t>Não vendido</t>
        </is>
      </c>
      <c r="D401" s="4" t="inlineStr">
        <is>
          <t>0</t>
        </is>
      </c>
      <c r="E401" s="5" t="inlineStr">
        <is>
          <t>300,00</t>
        </is>
      </c>
      <c r="F401" s="4" t="inlineStr">
        <is>
          <t>50.00</t>
        </is>
      </c>
    </row>
    <row collapsed="false" customFormat="false" customHeight="false" hidden="false" ht="12.1" outlineLevel="0" r="402">
      <c r="A402" s="5" t="s">
        <f>=HYPERLINK("https://leilaoonline.net/lote/detalhe/71493", "1388")</f>
      </c>
      <c r="B402" s="4" t="s">
        <f>=HYPERLINK("https://leilaoonline.net/lote/detalhe/71493", " Apólice República dos Estados Unidos do Brasil Nº 105095 Cr$50,00 Rio de Janeiro - Possui cupons bens conservado e Sul América capitalização - título ao portador Cr$ 5.000,00")</f>
      </c>
      <c r="C402" s="4" t="inlineStr">
        <is>
          <t>Não vendido</t>
        </is>
      </c>
      <c r="D402" s="4" t="inlineStr">
        <is>
          <t>0</t>
        </is>
      </c>
      <c r="E402" s="5" t="inlineStr">
        <is>
          <t>250,00</t>
        </is>
      </c>
      <c r="F402" s="4" t="inlineStr">
        <is>
          <t>50.00</t>
        </is>
      </c>
    </row>
    <row collapsed="false" customFormat="false" customHeight="false" hidden="false" ht="12.1" outlineLevel="0" r="403">
      <c r="A403" s="5" t="s">
        <f>=HYPERLINK("https://leilaoonline.net/lote/detalhe/71495", "1389")</f>
      </c>
      <c r="B403" s="4" t="s">
        <f>=HYPERLINK("https://leilaoonline.net/lote/detalhe/71495", " Apólices e documentos ao portador - 6 itens")</f>
      </c>
      <c r="C403" s="4" t="inlineStr">
        <is>
          <t>Não vendido</t>
        </is>
      </c>
      <c r="D403" s="4" t="inlineStr">
        <is>
          <t>0</t>
        </is>
      </c>
      <c r="E403" s="5" t="inlineStr">
        <is>
          <t>350,00</t>
        </is>
      </c>
      <c r="F403" s="4" t="inlineStr">
        <is>
          <t>50.00</t>
        </is>
      </c>
    </row>
    <row collapsed="false" customFormat="false" customHeight="false" hidden="false" ht="12.1" outlineLevel="0" r="404">
      <c r="A404" s="5" t="s">
        <f>=HYPERLINK("https://leilaoonline.net/lote/detalhe/71489", "1391")</f>
      </c>
      <c r="B404" s="4" t="s">
        <f>=HYPERLINK("https://leilaoonline.net/lote/detalhe/71489", " 6 apólices")</f>
      </c>
      <c r="C404" s="4" t="inlineStr">
        <is>
          <t>Não vendido</t>
        </is>
      </c>
      <c r="D404" s="4" t="inlineStr">
        <is>
          <t>0</t>
        </is>
      </c>
      <c r="E404" s="5" t="inlineStr">
        <is>
          <t>300,00</t>
        </is>
      </c>
      <c r="F404" s="4" t="inlineStr">
        <is>
          <t>50.00</t>
        </is>
      </c>
    </row>
    <row collapsed="false" customFormat="false" customHeight="false" hidden="false" ht="12.1" outlineLevel="0" r="405">
      <c r="A405" s="5" t="s">
        <f>=HYPERLINK("https://leilaoonline.net/lote/detalhe/71500", "1392")</f>
      </c>
      <c r="B405" s="4" t="s">
        <f>=HYPERLINK("https://leilaoonline.net/lote/detalhe/71500", " Poncheira completa em cristal lapidado - 15 peças")</f>
      </c>
      <c r="C405" s="4" t="inlineStr">
        <is>
          <t>Não vendido</t>
        </is>
      </c>
      <c r="D405" s="4" t="inlineStr">
        <is>
          <t>0</t>
        </is>
      </c>
      <c r="E405" s="5" t="inlineStr">
        <is>
          <t>950,00</t>
        </is>
      </c>
      <c r="F405" s="4" t="inlineStr">
        <is>
          <t>50.00</t>
        </is>
      </c>
    </row>
    <row collapsed="false" customFormat="false" customHeight="false" hidden="false" ht="12.1" outlineLevel="0" r="406">
      <c r="A406" s="5" t="s">
        <f>=HYPERLINK("https://leilaoonline.net/lote/detalhe/71488", "1393")</f>
      </c>
      <c r="B406" s="4" t="s">
        <f>=HYPERLINK("https://leilaoonline.net/lote/detalhe/71488", " 6 apólices")</f>
      </c>
      <c r="C406" s="4" t="inlineStr">
        <is>
          <t>Não vendido</t>
        </is>
      </c>
      <c r="D406" s="4" t="inlineStr">
        <is>
          <t>0</t>
        </is>
      </c>
      <c r="E406" s="5" t="inlineStr">
        <is>
          <t>300,00</t>
        </is>
      </c>
      <c r="F406" s="4" t="inlineStr">
        <is>
          <t>50.00</t>
        </is>
      </c>
    </row>
    <row collapsed="false" customFormat="false" customHeight="false" hidden="false" ht="12.1" outlineLevel="0" r="407">
      <c r="A407" s="5" t="s">
        <f>=HYPERLINK("https://leilaoonline.net/lote/detalhe/71501", "1395")</f>
      </c>
      <c r="B407" s="4" t="s">
        <f>=HYPERLINK("https://leilaoonline.net/lote/detalhe/71501", " 6 apólices")</f>
      </c>
      <c r="C407" s="4" t="inlineStr">
        <is>
          <t>Não vendido</t>
        </is>
      </c>
      <c r="D407" s="4" t="inlineStr">
        <is>
          <t>0</t>
        </is>
      </c>
      <c r="E407" s="5" t="inlineStr">
        <is>
          <t>300,00</t>
        </is>
      </c>
      <c r="F407" s="4" t="inlineStr">
        <is>
          <t>50.00</t>
        </is>
      </c>
    </row>
    <row collapsed="false" customFormat="false" customHeight="false" hidden="false" ht="12.1" outlineLevel="0" r="408">
      <c r="A408" s="5" t="s">
        <f>=HYPERLINK("https://leilaoonline.net/lote/detalhe/71503", "1396")</f>
      </c>
      <c r="B408" s="4" t="s">
        <f>=HYPERLINK("https://leilaoonline.net/lote/detalhe/71503", " Penteadeira modelo Chipandelle, madeira nobre, espelhos bisotado, tampo de vidro")</f>
      </c>
      <c r="C408" s="4" t="inlineStr">
        <is>
          <t>Não vendido</t>
        </is>
      </c>
      <c r="D408" s="4" t="inlineStr">
        <is>
          <t>0</t>
        </is>
      </c>
      <c r="E408" s="5" t="inlineStr">
        <is>
          <t>1.500,00</t>
        </is>
      </c>
      <c r="F408" s="4" t="inlineStr">
        <is>
          <t>50.00</t>
        </is>
      </c>
    </row>
    <row collapsed="false" customFormat="false" customHeight="false" hidden="false" ht="12.1" outlineLevel="0" r="409">
      <c r="A409" s="5" t="s">
        <f>=HYPERLINK("https://leilaoonline.net/lote/detalhe/71502", "1397")</f>
      </c>
      <c r="B409" s="4" t="s">
        <f>=HYPERLINK("https://leilaoonline.net/lote/detalhe/71502", " Faqueiro de aço inox banhado - 48 PEÇAS")</f>
      </c>
      <c r="C409" s="4" t="inlineStr">
        <is>
          <t>Não vendido</t>
        </is>
      </c>
      <c r="D409" s="4" t="inlineStr">
        <is>
          <t>0</t>
        </is>
      </c>
      <c r="E409" s="5" t="inlineStr">
        <is>
          <t>500,00</t>
        </is>
      </c>
      <c r="F409" s="4" t="inlineStr">
        <is>
          <t>50.00</t>
        </is>
      </c>
    </row>
    <row collapsed="false" customFormat="false" customHeight="false" hidden="false" ht="12.1" outlineLevel="0" r="410">
      <c r="A410" s="5" t="s">
        <f>=HYPERLINK("https://leilaoonline.net/lote/detalhe/71512", "1405")</f>
      </c>
      <c r="B410" s="4" t="s">
        <f>=HYPERLINK("https://leilaoonline.net/lote/detalhe/71512", " Coleção com diversos bonecos estrela, entre outros, antigos de vinil, borracha e plásticos")</f>
      </c>
      <c r="C410" s="4" t="inlineStr">
        <is>
          <t>Não vendido</t>
        </is>
      </c>
      <c r="D410" s="4" t="inlineStr">
        <is>
          <t>0</t>
        </is>
      </c>
      <c r="E410" s="5" t="inlineStr">
        <is>
          <t>300,00</t>
        </is>
      </c>
      <c r="F410" s="4" t="inlineStr">
        <is>
          <t>50.00</t>
        </is>
      </c>
    </row>
    <row collapsed="false" customFormat="false" customHeight="false" hidden="false" ht="12.1" outlineLevel="0" r="411">
      <c r="A411" s="5" t="s">
        <f>=HYPERLINK("https://leilaoonline.net/lote/detalhe/71511", "1406")</f>
      </c>
      <c r="B411" s="4" t="s">
        <f>=HYPERLINK("https://leilaoonline.net/lote/detalhe/71511", "  300 miniaturas hot wheels entre outras")</f>
      </c>
      <c r="C411" s="4" t="inlineStr">
        <is>
          <t>Não vendido</t>
        </is>
      </c>
      <c r="D411" s="4" t="inlineStr">
        <is>
          <t>0</t>
        </is>
      </c>
      <c r="E411" s="5" t="inlineStr">
        <is>
          <t>700,00</t>
        </is>
      </c>
      <c r="F411" s="4" t="inlineStr">
        <is>
          <t>50.00</t>
        </is>
      </c>
    </row>
    <row collapsed="false" customFormat="false" customHeight="false" hidden="false" ht="12.1" outlineLevel="0" r="412">
      <c r="A412" s="5" t="s">
        <f>=HYPERLINK("https://leilaoonline.net/lote/detalhe/71514", "1408")</f>
      </c>
      <c r="B412" s="4" t="s">
        <f>=HYPERLINK("https://leilaoonline.net/lote/detalhe/71514", " 2 Cadeira Savanarola - tamanho 93x55x75")</f>
      </c>
      <c r="C412" s="4" t="inlineStr">
        <is>
          <t>Não vendido</t>
        </is>
      </c>
      <c r="D412" s="4" t="inlineStr">
        <is>
          <t>0</t>
        </is>
      </c>
      <c r="E412" s="5" t="inlineStr">
        <is>
          <t>1.500,00</t>
        </is>
      </c>
      <c r="F412" s="4" t="inlineStr">
        <is>
          <t>50.00</t>
        </is>
      </c>
    </row>
    <row collapsed="false" customFormat="false" customHeight="false" hidden="false" ht="12.1" outlineLevel="0" r="413">
      <c r="A413" s="5" t="s">
        <f>=HYPERLINK("https://leilaoonline.net/lote/detalhe/71516", "1409")</f>
      </c>
      <c r="B413" s="4" t="s">
        <f>=HYPERLINK("https://leilaoonline.net/lote/detalhe/71516", " 7 esculturas importadas, mestres orientais, no tom marfim. Conjunto década de 70. Medidas aproximada das esculturas 7cm e base 23x3cm")</f>
      </c>
      <c r="C413" s="4" t="inlineStr">
        <is>
          <t>Não vendido</t>
        </is>
      </c>
      <c r="D413" s="4" t="inlineStr">
        <is>
          <t>0</t>
        </is>
      </c>
      <c r="E413" s="5" t="inlineStr">
        <is>
          <t>250,00</t>
        </is>
      </c>
      <c r="F413" s="4" t="inlineStr">
        <is>
          <t>50.00</t>
        </is>
      </c>
    </row>
    <row collapsed="false" customFormat="false" customHeight="false" hidden="false" ht="12.1" outlineLevel="0" r="414">
      <c r="A414" s="5" t="s">
        <f>=HYPERLINK("https://leilaoonline.net/lote/detalhe/71509", "1410")</f>
      </c>
      <c r="B414" s="4" t="s">
        <f>=HYPERLINK("https://leilaoonline.net/lote/detalhe/71509", " Otoscópio na caixa")</f>
      </c>
      <c r="C414" s="4" t="inlineStr">
        <is>
          <t>Não vendido</t>
        </is>
      </c>
      <c r="D414" s="4" t="inlineStr">
        <is>
          <t>0</t>
        </is>
      </c>
      <c r="E414" s="5" t="inlineStr">
        <is>
          <t>250,00</t>
        </is>
      </c>
      <c r="F414" s="4" t="inlineStr">
        <is>
          <t>50.00</t>
        </is>
      </c>
    </row>
    <row collapsed="false" customFormat="false" customHeight="false" hidden="false" ht="12.1" outlineLevel="0" r="415">
      <c r="A415" s="5" t="s">
        <f>=HYPERLINK("https://leilaoonline.net/lote/detalhe/71522", "1411")</f>
      </c>
      <c r="B415" s="4" t="s">
        <f>=HYPERLINK("https://leilaoonline.net/lote/detalhe/71522", " Garrafa para whisky, cristal, lapidada - 26cm de altura")</f>
      </c>
      <c r="C415" s="4" t="inlineStr">
        <is>
          <t>Não vendido</t>
        </is>
      </c>
      <c r="D415" s="4" t="inlineStr">
        <is>
          <t>0</t>
        </is>
      </c>
      <c r="E415" s="5" t="inlineStr">
        <is>
          <t>150,00</t>
        </is>
      </c>
      <c r="F415" s="4" t="inlineStr">
        <is>
          <t>50.00</t>
        </is>
      </c>
    </row>
    <row collapsed="false" customFormat="false" customHeight="false" hidden="false" ht="12.1" outlineLevel="0" r="416">
      <c r="A416" s="5" t="s">
        <f>=HYPERLINK("https://leilaoonline.net/lote/detalhe/71515", "1412")</f>
      </c>
      <c r="B416" s="4" t="s">
        <f>=HYPERLINK("https://leilaoonline.net/lote/detalhe/71515", " Vaso importado, china 20cm alt x 12cm diam 7,5cm diam")</f>
      </c>
      <c r="C416" s="4" t="inlineStr">
        <is>
          <t>Não vendido</t>
        </is>
      </c>
      <c r="D416" s="4" t="inlineStr">
        <is>
          <t>0</t>
        </is>
      </c>
      <c r="E416" s="5" t="inlineStr">
        <is>
          <t>200,00</t>
        </is>
      </c>
      <c r="F416" s="4" t="inlineStr">
        <is>
          <t>50.00</t>
        </is>
      </c>
    </row>
    <row collapsed="false" customFormat="false" customHeight="false" hidden="false" ht="12.1" outlineLevel="0" r="417">
      <c r="A417" s="5" t="s">
        <f>=HYPERLINK("https://leilaoonline.net/lote/detalhe/71520", "1415")</f>
      </c>
      <c r="B417" s="4" t="s">
        <f>=HYPERLINK("https://leilaoonline.net/lote/detalhe/71520", " Máquina de personalizar guardanapos canetas etc, completa com jogos de letras manuscritas, maiúsculas, minúsculas, números, rolos de fitas para personalizar")</f>
      </c>
      <c r="C417" s="4" t="inlineStr">
        <is>
          <t>Não vendido</t>
        </is>
      </c>
      <c r="D417" s="4" t="inlineStr">
        <is>
          <t>0</t>
        </is>
      </c>
      <c r="E417" s="5" t="inlineStr">
        <is>
          <t>900,00</t>
        </is>
      </c>
      <c r="F417" s="4" t="inlineStr">
        <is>
          <t>50.00</t>
        </is>
      </c>
    </row>
    <row collapsed="false" customFormat="false" customHeight="false" hidden="false" ht="12.1" outlineLevel="0" r="418">
      <c r="A418" s="5" t="s">
        <f>=HYPERLINK("https://leilaoonline.net/lote/detalhe/71519", "1416")</f>
      </c>
      <c r="B418" s="4" t="s">
        <f>=HYPERLINK("https://leilaoonline.net/lote/detalhe/71519", " 20 caixas com cartuchos jogos cougar boy, sem uso")</f>
      </c>
      <c r="C418" s="4" t="inlineStr">
        <is>
          <t>Vendido</t>
        </is>
      </c>
      <c r="D418" s="4" t="inlineStr">
        <is>
          <t>2</t>
        </is>
      </c>
      <c r="E418" s="5" t="inlineStr">
        <is>
          <t>300,00</t>
        </is>
      </c>
      <c r="F418" s="4" t="inlineStr">
        <is>
          <t>50.00</t>
        </is>
      </c>
    </row>
    <row collapsed="false" customFormat="false" customHeight="false" hidden="false" ht="12.1" outlineLevel="0" r="419">
      <c r="A419" s="5" t="s">
        <f>=HYPERLINK("https://leilaoonline.net/lote/detalhe/71518", "1417")</f>
      </c>
      <c r="B419" s="4" t="s">
        <f>=HYPERLINK("https://leilaoonline.net/lote/detalhe/71518", " 20 caixas com cartuchos jogos cougar boy, sem uso")</f>
      </c>
      <c r="C419" s="4" t="inlineStr">
        <is>
          <t>Vendido</t>
        </is>
      </c>
      <c r="D419" s="4" t="inlineStr">
        <is>
          <t>2</t>
        </is>
      </c>
      <c r="E419" s="5" t="inlineStr">
        <is>
          <t>300,00</t>
        </is>
      </c>
      <c r="F419" s="4" t="inlineStr">
        <is>
          <t>50.00</t>
        </is>
      </c>
    </row>
    <row collapsed="false" customFormat="false" customHeight="false" hidden="false" ht="12.1" outlineLevel="0" r="420">
      <c r="A420" s="5" t="s">
        <f>=HYPERLINK("https://leilaoonline.net/lote/detalhe/71523", "1418")</f>
      </c>
      <c r="B420" s="4" t="s">
        <f>=HYPERLINK("https://leilaoonline.net/lote/detalhe/71523", " Vitrola - ligando normalmente, rádio sem sincronismo. A peça contém mínimos desgastes na madeira , nada que comprometa a beleza da peça. Medidas 38X68x96cm")</f>
      </c>
      <c r="C420" s="4" t="inlineStr">
        <is>
          <t>Não vendido</t>
        </is>
      </c>
      <c r="D420" s="4" t="inlineStr">
        <is>
          <t>0</t>
        </is>
      </c>
      <c r="E420" s="5" t="inlineStr">
        <is>
          <t>950,00</t>
        </is>
      </c>
      <c r="F420" s="4" t="inlineStr">
        <is>
          <t>50.00</t>
        </is>
      </c>
    </row>
    <row collapsed="false" customFormat="false" customHeight="false" hidden="false" ht="12.1" outlineLevel="0" r="421">
      <c r="A421" s="5" t="s">
        <f>=HYPERLINK("https://leilaoonline.net/lote/detalhe/71526", "1419")</f>
      </c>
      <c r="B421" s="4" t="s">
        <f>=HYPERLINK("https://leilaoonline.net/lote/detalhe/71526", " Telefone antigo em ótimo estado, funcionado")</f>
      </c>
      <c r="C421" s="4" t="inlineStr">
        <is>
          <t>Não vendido</t>
        </is>
      </c>
      <c r="D421" s="4" t="inlineStr">
        <is>
          <t>0</t>
        </is>
      </c>
      <c r="E421" s="5" t="inlineStr">
        <is>
          <t>450,00</t>
        </is>
      </c>
      <c r="F421" s="4" t="inlineStr">
        <is>
          <t>50.00</t>
        </is>
      </c>
    </row>
    <row collapsed="false" customFormat="false" customHeight="false" hidden="false" ht="12.1" outlineLevel="0" r="422">
      <c r="A422" s="5" t="s">
        <f>=HYPERLINK("https://leilaoonline.net/lote/detalhe/71527", "1420")</f>
      </c>
      <c r="B422" s="4" t="s">
        <f>=HYPERLINK("https://leilaoonline.net/lote/detalhe/71527", " 2 Bonecas de Contos de Fadas - A ratinha vaidosa e Soldadinho de chumbo em porcelana, coleção da Dagostini  20cm - com 1 livreto lacrado na embalagem original")</f>
      </c>
      <c r="C422" s="4" t="inlineStr">
        <is>
          <t>Não vendido</t>
        </is>
      </c>
      <c r="D422" s="4" t="inlineStr">
        <is>
          <t>0</t>
        </is>
      </c>
      <c r="E422" s="5" t="inlineStr">
        <is>
          <t>200,00</t>
        </is>
      </c>
      <c r="F422" s="4" t="inlineStr">
        <is>
          <t>50.00</t>
        </is>
      </c>
    </row>
    <row collapsed="false" customFormat="false" customHeight="false" hidden="false" ht="12.1" outlineLevel="0" r="423">
      <c r="A423" s="5" t="s">
        <f>=HYPERLINK("https://leilaoonline.net/lote/detalhe/71525", "1421")</f>
      </c>
      <c r="B423" s="4" t="s">
        <f>=HYPERLINK("https://leilaoonline.net/lote/detalhe/71525", " 500 cédulas de 1 cruzeiro, Tamandaré, 77001 a 77500. Pacote lacrado, coleção completa em excelente estado, avaliado em R$3.800,00")</f>
      </c>
      <c r="C423" s="4" t="inlineStr">
        <is>
          <t>Não vendido</t>
        </is>
      </c>
      <c r="D423" s="4" t="inlineStr">
        <is>
          <t>0</t>
        </is>
      </c>
      <c r="E423" s="5" t="inlineStr">
        <is>
          <t>2.600,00</t>
        </is>
      </c>
      <c r="F423" s="4" t="inlineStr">
        <is>
          <t>50.00</t>
        </is>
      </c>
    </row>
    <row collapsed="false" customFormat="false" customHeight="false" hidden="false" ht="12.1" outlineLevel="0" r="424">
      <c r="A424" s="5" t="s">
        <f>=HYPERLINK("https://leilaoonline.net/lote/detalhe/71524", "1422")</f>
      </c>
      <c r="B424" s="4" t="s">
        <f>=HYPERLINK("https://leilaoonline.net/lote/detalhe/71524", " 500 notas de 5 cruzeiros, Barão do Rio Branco, série 1702. Numeração de 65001 a 65500 - cada nota no mercado custa 25 reais - pacote avaliado em R$10.500,00")</f>
      </c>
      <c r="C424" s="4" t="inlineStr">
        <is>
          <t>Não vendido</t>
        </is>
      </c>
      <c r="D424" s="4" t="inlineStr">
        <is>
          <t>0</t>
        </is>
      </c>
      <c r="E424" s="5" t="inlineStr">
        <is>
          <t>4.500,00</t>
        </is>
      </c>
      <c r="F42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2026-05-24T11:24:16.00Z</dcterms:created>
  <dc:creator>Tellks Tecnologia</dc:creator>
  <cp:revision>0</cp:revision>
</cp:coreProperties>
</file>