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11 CAMINHÕES VOLVO - SCANIA  E M. BENZ • CAT D6 • IMPLEMENTOS AGRÍCOLA  E OUTROS •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=HYPERLINK("https://leilaoonline.net/lote/detalhe/6539", "054")</f>
      </c>
      <c r="B11" s="4" t="s">
        <f>=HYPERLINK("https://leilaoonline.net/lote/detalhe/6539", "3 PROJETORES, 1 TELEFONE SEM FIO E OUTROS")</f>
      </c>
      <c r="C11" s="4" t="inlineStr">
        <is>
          <t>Vendido</t>
        </is>
      </c>
      <c r="D11" s="4" t="inlineStr">
        <is>
          <t>9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=HYPERLINK("https://leilaoonline.net/lote/detalhe/6147", "516")</f>
      </c>
      <c r="B12" s="4" t="s">
        <f>=HYPERLINK("https://leilaoonline.net/lote/detalhe/6147", " TANQUE DE AÇO VERTICAL, CAP. APROX; 30M, S/FR, UND, IPAUSSU")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650,00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=HYPERLINK("https://leilaoonline.net/lote/detalhe/6148", "518")</f>
      </c>
      <c r="B13" s="4" t="s">
        <f>=HYPERLINK("https://leilaoonline.net/lote/detalhe/6148", " ESTRUTURA METÁLICA, SFR, MEDIDAS APROX. VIGAS 5 E MTS,  UND. IPAUSSU 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1.750,00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=HYPERLINK("https://leilaoonline.net/lote/detalhe/6149", "520")</f>
      </c>
      <c r="B14" s="4" t="s">
        <f>=HYPERLINK("https://leilaoonline.net/lote/detalhe/6149", " TANQUE DE AÇO CAP. APROX. 15 000LTS, S/FR,UND. IPAUSSU 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=HYPERLINK("https://leilaoonline.net/lote/detalhe/6150", "521")</f>
      </c>
      <c r="B15" s="4" t="s">
        <f>=HYPERLINK("https://leilaoonline.net/lote/detalhe/6150", " TANQUE DE AÇO CAP. APROX. 10 000LTS, S/FR,UND. IPAUSSU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=HYPERLINK("https://leilaoonline.net/lote/detalhe/6151", "522")</f>
      </c>
      <c r="B16" s="4" t="s">
        <f>=HYPERLINK("https://leilaoonline.net/lote/detalhe/6151", " TANQUE DE AÇO CAP. APROX. 15 000LTS E CENTRIFUGA, S/FR,UND. IPAUSSU 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=HYPERLINK("https://leilaoonline.net/lote/detalhe/6247", "526")</f>
      </c>
      <c r="B17" s="4" t="s">
        <f>=HYPERLINK("https://leilaoonline.net/lote/detalhe/6247", " ARADO SUCATEADO, FR 4, UND. IPAUSSU")</f>
      </c>
      <c r="C17" s="4" t="inlineStr">
        <is>
          <t>Vendido</t>
        </is>
      </c>
      <c r="D17" s="4" t="inlineStr">
        <is>
          <t>8</t>
        </is>
      </c>
      <c r="E17" s="5" t="inlineStr">
        <is>
          <t>750,00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=HYPERLINK("https://leilaoonline.net/lote/detalhe/6152", "531")</f>
      </c>
      <c r="B18" s="4" t="s">
        <f>=HYPERLINK("https://leilaoonline.net/lote/detalhe/6152", " 30 VASOS SANITÁRIOS E 30 CADEIRA, QDA. APROX; S/FR, UND IPAUSSU")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=HYPERLINK("https://leilaoonline.net/lote/detalhe/6184", "537")</f>
      </c>
      <c r="B19" s="4" t="s">
        <f>=HYPERLINK("https://leilaoonline.net/lote/detalhe/6184", "REBOQUE CONTIN 7,50 M, ANO 1984, PLACA BUR9909, FR46927, UND IPAUSSU")</f>
      </c>
      <c r="C19" s="4" t="inlineStr">
        <is>
          <t>Vendido</t>
        </is>
      </c>
      <c r="D19" s="4" t="inlineStr">
        <is>
          <t>7</t>
        </is>
      </c>
      <c r="E19" s="5" t="inlineStr">
        <is>
          <t>2.300,00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=HYPERLINK("https://leilaoonline.net/lote/detalhe/6186", "538")</f>
      </c>
      <c r="B20" s="4" t="s">
        <f>=HYPERLINK("https://leilaoonline.net/lote/detalhe/6186", "CASA DE FORÇA, VIDE DESCRITIVO DE ITEN, S/FR. UND IPAUSSU")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2.200,00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=HYPERLINK("https://leilaoonline.net/lote/detalhe/6456", "539")</f>
      </c>
      <c r="B21" s="4" t="s">
        <f>=HYPERLINK("https://leilaoonline.net/lote/detalhe/6456", "COMPRESSOR AR SULLAIR 16100, SÉRIE 78167, IMOB. 241801-0, UND IPAUSSU")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=HYPERLINK("https://leilaoonline.net/lote/detalhe/6457", "540")</f>
      </c>
      <c r="B22" s="4" t="s">
        <f>=HYPERLINK("https://leilaoonline.net/lote/detalhe/6457", "24 REDUTORES, S/FR, UND IPAUSSU")</f>
      </c>
      <c r="C22" s="4" t="inlineStr">
        <is>
          <t>Vendido</t>
        </is>
      </c>
      <c r="D22" s="4" t="inlineStr">
        <is>
          <t>48</t>
        </is>
      </c>
      <c r="E22" s="5" t="inlineStr">
        <is>
          <t>9.000,00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=HYPERLINK("https://leilaoonline.net/lote/detalhe/6458", "541")</f>
      </c>
      <c r="B23" s="4" t="s">
        <f>=HYPERLINK("https://leilaoonline.net/lote/detalhe/6458", "69 MOTORES ELÉTRICOS DIVERSOS TAMANHOS/MOD/POT. 17 TON, S/FR, UND. IPAUSSU - VEJA DESCRITIVO DE ITENS")</f>
      </c>
      <c r="C23" s="4" t="inlineStr">
        <is>
          <t>Vendido</t>
        </is>
      </c>
      <c r="D23" s="4" t="inlineStr">
        <is>
          <t>71</t>
        </is>
      </c>
      <c r="E23" s="5" t="inlineStr">
        <is>
          <t>26.860,00</t>
        </is>
      </c>
      <c r="F23" s="4" t="inlineStr">
        <is>
          <t>0.01</t>
        </is>
      </c>
    </row>
    <row collapsed="false" customFormat="false" customHeight="false" hidden="false" ht="12.1" outlineLevel="0" r="24">
      <c r="A24" s="5" t="s">
        <f>=HYPERLINK("https://leilaoonline.net/lote/detalhe/6497", "2274")</f>
      </c>
      <c r="B24" s="4" t="s">
        <f>=HYPERLINK("https://leilaoonline.net/lote/detalhe/6497", "CURVAS DE AÇO DIVERSAS MED/TAMANHO, BOM ESTADO, LOTE POR (KILO), S/FR, UND DIAMANTE")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0,46</t>
        </is>
      </c>
      <c r="F24" s="4" t="inlineStr">
        <is>
          <t>0.02</t>
        </is>
      </c>
    </row>
    <row collapsed="false" customFormat="false" customHeight="false" hidden="false" ht="12.1" outlineLevel="0" r="25">
      <c r="A25" s="5" t="s">
        <f>=HYPERLINK("https://leilaoonline.net/lote/detalhe/6463", "2284")</f>
      </c>
      <c r="B25" s="4" t="s">
        <f>=HYPERLINK("https://leilaoonline.net/lote/detalhe/6463", " REBOQUE USICAMP 7,80 M, ANO 2006, FR88602, PLACA COU 4513, UND DIAMANTE ")</f>
      </c>
      <c r="C25" s="4" t="inlineStr">
        <is>
          <t>Vendido</t>
        </is>
      </c>
      <c r="D25" s="4" t="inlineStr">
        <is>
          <t>38</t>
        </is>
      </c>
      <c r="E25" s="5" t="inlineStr">
        <is>
          <t>7.100,00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=HYPERLINK("https://leilaoonline.net/lote/detalhe/6460", "2289")</f>
      </c>
      <c r="B26" s="4" t="s">
        <f>=HYPERLINK("https://leilaoonline.net/lote/detalhe/6460", " REBOQUE TECTRAN C, PICADA, ANO 1997, FR70343, PLACA CLX 7246, UND DIAMANTE")</f>
      </c>
      <c r="C26" s="4" t="inlineStr">
        <is>
          <t>Vendido</t>
        </is>
      </c>
      <c r="D26" s="4" t="inlineStr">
        <is>
          <t>13</t>
        </is>
      </c>
      <c r="E26" s="5" t="inlineStr">
        <is>
          <t>3.350,00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=HYPERLINK("https://leilaoonline.net/lote/detalhe/6163", "2306")</f>
      </c>
      <c r="B27" s="4" t="s">
        <f>=HYPERLINK("https://leilaoonline.net/lote/detalhe/6163", "CALDEIRA DEDINI V-2/4 32T/H 145ATM, IMOB. 103346, OUTROS ITENS, UNID DIAMANTE")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=HYPERLINK("https://leilaoonline.net/lote/detalhe/6173", "2317")</f>
      </c>
      <c r="B28" s="4" t="s">
        <f>=HYPERLINK("https://leilaoonline.net/lote/detalhe/6173", " RODAS DIVERSAS, 1 T PESO ESTIMADO, S/FR, UND DIAMANTE")</f>
      </c>
      <c r="C28" s="4" t="inlineStr">
        <is>
          <t>Vendido</t>
        </is>
      </c>
      <c r="D28" s="4" t="inlineStr">
        <is>
          <t>13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=HYPERLINK("https://leilaoonline.net/lote/detalhe/6137", "2324")</f>
      </c>
      <c r="B29" s="4" t="s">
        <f>=HYPERLINK("https://leilaoonline.net/lote/detalhe/6137", " 1 TANQUE DE FIBRA  APROX.. 4 MIL LITROS, S/FR, 1 HIDRO HOLL, FR72606, UND DIAMANTE")</f>
      </c>
      <c r="C29" s="4" t="inlineStr">
        <is>
          <t>Vendido</t>
        </is>
      </c>
      <c r="D29" s="4" t="inlineStr">
        <is>
          <t>20</t>
        </is>
      </c>
      <c r="E29" s="5" t="inlineStr">
        <is>
          <t>2.200,00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=HYPERLINK("https://leilaoonline.net/lote/detalhe/6185", "2325")</f>
      </c>
      <c r="B30" s="4" t="s">
        <f>=HYPERLINK("https://leilaoonline.net/lote/detalhe/6185", "GUINCHO IMOB180764, S/FR, UND DIAMANTE")</f>
      </c>
      <c r="C30" s="4" t="inlineStr">
        <is>
          <t>Vendido</t>
        </is>
      </c>
      <c r="D30" s="4" t="inlineStr">
        <is>
          <t>37</t>
        </is>
      </c>
      <c r="E30" s="5" t="inlineStr">
        <is>
          <t>5.800,00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=HYPERLINK("https://leilaoonline.net/lote/detalhe/6465", "2326")</f>
      </c>
      <c r="B31" s="4" t="s">
        <f>=HYPERLINK("https://leilaoonline.net/lote/detalhe/6465", " REBOQUE SERMANTEC 7,50 M, ANO 1993, PLACA BKE 3491, S/FR, UND DIAMANTE")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=HYPERLINK("https://leilaoonline.net/lote/detalhe/6462", "2327")</f>
      </c>
      <c r="B32" s="4" t="s">
        <f>=HYPERLINK("https://leilaoonline.net/lote/detalhe/6462", " REBOQUE FACCHINI 7,50 M CANA INTEIRA, ANO 1994, PLACA BKE 4077, FR121138, UND DIAMANTE")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=HYPERLINK("https://leilaoonline.net/lote/detalhe/6464", "2328")</f>
      </c>
      <c r="B33" s="4" t="s">
        <f>=HYPERLINK("https://leilaoonline.net/lote/detalhe/6464", " MATERIAIS ELÉTRICOS ELETRÔNICOS DIVERSOS PESO ESTIMADO 500KG, S/FR, UND DIAMANTE")</f>
      </c>
      <c r="C33" s="4" t="inlineStr">
        <is>
          <t>Vendido</t>
        </is>
      </c>
      <c r="D33" s="4" t="inlineStr">
        <is>
          <t>2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=HYPERLINK("https://leilaoonline.net/lote/detalhe/6174", "3865")</f>
      </c>
      <c r="B34" s="4" t="s">
        <f>=HYPERLINK("https://leilaoonline.net/lote/detalhe/6174", " BAU COR AZUL DE AÇO, S/FR, UND BARRA")</f>
      </c>
      <c r="C34" s="4" t="inlineStr">
        <is>
          <t>Vendido</t>
        </is>
      </c>
      <c r="D34" s="4" t="inlineStr">
        <is>
          <t>3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=HYPERLINK("https://leilaoonline.net/lote/detalhe/6180", "3868")</f>
      </c>
      <c r="B35" s="4" t="s">
        <f>=HYPERLINK("https://leilaoonline.net/lote/detalhe/6180", " 3 CALDEIRAS  E EQUIPAMENTOS, ( 600 TON. DE FERRO PESO ESTIMADO), UND BARRA")</f>
      </c>
      <c r="C35" s="4" t="inlineStr">
        <is>
          <t>Vendido</t>
        </is>
      </c>
      <c r="D35" s="4" t="inlineStr">
        <is>
          <t>8</t>
        </is>
      </c>
      <c r="E35" s="5" t="inlineStr">
        <is>
          <t>60.000,00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=HYPERLINK("https://leilaoonline.net/lote/detalhe/6175", "3872")</f>
      </c>
      <c r="B36" s="4" t="s">
        <f>=HYPERLINK("https://leilaoonline.net/lote/detalhe/6175", " 6 MOTORES, 1 BOMBA, S/FR, UND BARRA")</f>
      </c>
      <c r="C36" s="4" t="inlineStr">
        <is>
          <t>Vendido</t>
        </is>
      </c>
      <c r="D36" s="4" t="inlineStr">
        <is>
          <t>1</t>
        </is>
      </c>
      <c r="E36" s="5" t="inlineStr">
        <is>
          <t>350,00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=HYPERLINK("https://leilaoonline.net/lote/detalhe/6145", "3893")</f>
      </c>
      <c r="B37" s="4" t="s">
        <f>=HYPERLINK("https://leilaoonline.net/lote/detalhe/6145", " TANQUE DE FIBRA DE APROX. 15 MIL LITROS - FROTA 98807, UND. BARRA")</f>
      </c>
      <c r="C37" s="4" t="inlineStr">
        <is>
          <t>Vendido</t>
        </is>
      </c>
      <c r="D37" s="4" t="inlineStr">
        <is>
          <t>15</t>
        </is>
      </c>
      <c r="E37" s="5" t="inlineStr">
        <is>
          <t>3.250,00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=HYPERLINK("https://leilaoonline.net/lote/detalhe/6146", "3899")</f>
      </c>
      <c r="B38" s="4" t="s">
        <f>=HYPERLINK("https://leilaoonline.net/lote/detalhe/6146", " MOVEIS E UTENSILIOS E OUTROS VERIFEQUE DESCRIÇÃO ITEN, S/F, UND. BARRA")</f>
      </c>
      <c r="C38" s="4" t="inlineStr">
        <is>
          <t>Vendido</t>
        </is>
      </c>
      <c r="D38" s="4" t="inlineStr">
        <is>
          <t>5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=HYPERLINK("https://leilaoonline.net/lote/detalhe/6176", "3902")</f>
      </c>
      <c r="B39" s="4" t="s">
        <f>=HYPERLINK("https://leilaoonline.net/lote/detalhe/6176", " 5 CARCAÇA DE IMPLEMENTO MAFRE, S/FR, UND. BARRA ")</f>
      </c>
      <c r="C39" s="4" t="inlineStr">
        <is>
          <t>Vendido</t>
        </is>
      </c>
      <c r="D39" s="4" t="inlineStr">
        <is>
          <t>5</t>
        </is>
      </c>
      <c r="E39" s="5" t="inlineStr">
        <is>
          <t>950,00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=HYPERLINK("https://leilaoonline.net/lote/detalhe/6154", "3905")</f>
      </c>
      <c r="B40" s="4" t="s">
        <f>=HYPERLINK("https://leilaoonline.net/lote/detalhe/6154", " CARRETA TORTA DE FILTRO, FR103629, UND. BARRA ")</f>
      </c>
      <c r="C40" s="4" t="inlineStr">
        <is>
          <t>Vendido</t>
        </is>
      </c>
      <c r="D40" s="4" t="inlineStr">
        <is>
          <t>6</t>
        </is>
      </c>
      <c r="E40" s="5" t="inlineStr">
        <is>
          <t>1.100,00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=HYPERLINK("https://leilaoonline.net/lote/detalhe/6155", "3906")</f>
      </c>
      <c r="B41" s="4" t="s">
        <f>=HYPERLINK("https://leilaoonline.net/lote/detalhe/6155", " CARRETA TORTA DE FILTRO, FR103645, UND. BARRA ")</f>
      </c>
      <c r="C41" s="4" t="inlineStr">
        <is>
          <t>Vendido</t>
        </is>
      </c>
      <c r="D41" s="4" t="inlineStr">
        <is>
          <t>4</t>
        </is>
      </c>
      <c r="E41" s="5" t="inlineStr">
        <is>
          <t>800,00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=HYPERLINK("https://leilaoonline.net/lote/detalhe/6153", "3907")</f>
      </c>
      <c r="B42" s="4" t="s">
        <f>=HYPERLINK("https://leilaoonline.net/lote/detalhe/6153", " CARRETA DE TORTA DE FILTRO, FR103625, UND. BARRA ")</f>
      </c>
      <c r="C42" s="4" t="inlineStr">
        <is>
          <t>Vendido</t>
        </is>
      </c>
      <c r="D42" s="4" t="inlineStr">
        <is>
          <t>5</t>
        </is>
      </c>
      <c r="E42" s="5" t="inlineStr">
        <is>
          <t>950,00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=HYPERLINK("https://leilaoonline.net/lote/detalhe/6156", "3908")</f>
      </c>
      <c r="B43" s="4" t="s">
        <f>=HYPERLINK("https://leilaoonline.net/lote/detalhe/6156", " CARRETA TORTA DE FILTRO, FR103621, UND. BARRA 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=HYPERLINK("https://leilaoonline.net/lote/detalhe/6157", "3909")</f>
      </c>
      <c r="B44" s="4" t="s">
        <f>=HYPERLINK("https://leilaoonline.net/lote/detalhe/6157", " CARRETA TORTA DE FILTRO, FR103643, UND. BARRA ")</f>
      </c>
      <c r="C44" s="4" t="inlineStr">
        <is>
          <t>Vendido</t>
        </is>
      </c>
      <c r="D44" s="4" t="inlineStr">
        <is>
          <t>6</t>
        </is>
      </c>
      <c r="E44" s="5" t="inlineStr">
        <is>
          <t>1.100,00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=HYPERLINK("https://leilaoonline.net/lote/detalhe/6158", "3915")</f>
      </c>
      <c r="B45" s="4" t="s">
        <f>=HYPERLINK("https://leilaoonline.net/lote/detalhe/6158", " ENLEIRADEIRA PALHA ACOMODADOR DMB, FR103795, UND. BARRA ")</f>
      </c>
      <c r="C45" s="4" t="inlineStr">
        <is>
          <t>Vendido</t>
        </is>
      </c>
      <c r="D45" s="4" t="inlineStr">
        <is>
          <t>1</t>
        </is>
      </c>
      <c r="E45" s="5" t="inlineStr">
        <is>
          <t>350,00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=HYPERLINK("https://leilaoonline.net/lote/detalhe/6159", "3921")</f>
      </c>
      <c r="B46" s="4" t="s">
        <f>=HYPERLINK("https://leilaoonline.net/lote/detalhe/6159", " SUBSOLADOR, FR103223, UND. BARRA ")</f>
      </c>
      <c r="C46" s="4" t="inlineStr">
        <is>
          <t>Vendido</t>
        </is>
      </c>
      <c r="D46" s="4" t="inlineStr">
        <is>
          <t>8</t>
        </is>
      </c>
      <c r="E46" s="5" t="inlineStr">
        <is>
          <t>1.400,00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=HYPERLINK("https://leilaoonline.net/lote/detalhe/6160", "3922")</f>
      </c>
      <c r="B47" s="4" t="s">
        <f>=HYPERLINK("https://leilaoonline.net/lote/detalhe/6160", " SUBSOLADOR, FR103224, UND. BARRA ")</f>
      </c>
      <c r="C47" s="4" t="inlineStr">
        <is>
          <t>Vendido</t>
        </is>
      </c>
      <c r="D47" s="4" t="inlineStr">
        <is>
          <t>12</t>
        </is>
      </c>
      <c r="E47" s="5" t="inlineStr">
        <is>
          <t>2.000,00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=HYPERLINK("https://leilaoonline.net/lote/detalhe/6498", "3926")</f>
      </c>
      <c r="B48" s="4" t="s">
        <f>=HYPERLINK("https://leilaoonline.net/lote/detalhe/6498", "RODAS DIVERSAS, S/FR, UND BARRA ")</f>
      </c>
      <c r="C48" s="4" t="inlineStr">
        <is>
          <t>Vendido</t>
        </is>
      </c>
      <c r="D48" s="4" t="inlineStr">
        <is>
          <t>70</t>
        </is>
      </c>
      <c r="E48" s="5" t="inlineStr">
        <is>
          <t>5.880,00</t>
        </is>
      </c>
      <c r="F48" s="4" t="inlineStr">
        <is>
          <t>0.01</t>
        </is>
      </c>
    </row>
    <row collapsed="false" customFormat="false" customHeight="false" hidden="false" ht="12.1" outlineLevel="0" r="49">
      <c r="A49" s="5" t="s">
        <f>=HYPERLINK("https://leilaoonline.net/lote/detalhe/6178", "3927")</f>
      </c>
      <c r="B49" s="4" t="s">
        <f>=HYPERLINK("https://leilaoonline.net/lote/detalhe/6178", "170 ROLAMENTOS DIVERSOS, S/FR, UND BARRA")</f>
      </c>
      <c r="C49" s="4" t="inlineStr">
        <is>
          <t>Não vendido</t>
        </is>
      </c>
      <c r="D49" s="4" t="inlineStr">
        <is>
          <t>45</t>
        </is>
      </c>
      <c r="E49" s="5" t="inlineStr">
        <is>
          <t>12.700,00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=HYPERLINK("https://leilaoonline.net/lote/detalhe/6562", "3928")</f>
      </c>
      <c r="B50" s="4" t="s">
        <f>=HYPERLINK("https://leilaoonline.net/lote/detalhe/6562", "ESTUFA CULTURA FANEM 002-CB, PAT28161UND BARRA")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=HYPERLINK("https://leilaoonline.net/lote/detalhe/6143", "3940")</f>
      </c>
      <c r="B51" s="4" t="s">
        <f>=HYPERLINK("https://leilaoonline.net/lote/detalhe/6143", " SUBSOLADOR FR103230, UND BARRA")</f>
      </c>
      <c r="C51" s="4" t="inlineStr">
        <is>
          <t>Vendido</t>
        </is>
      </c>
      <c r="D51" s="4" t="inlineStr">
        <is>
          <t>20</t>
        </is>
      </c>
      <c r="E51" s="5" t="inlineStr">
        <is>
          <t>1.150,00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=HYPERLINK("https://leilaoonline.net/lote/detalhe/6138", "3942")</f>
      </c>
      <c r="B52" s="4" t="s">
        <f>=HYPERLINK("https://leilaoonline.net/lote/detalhe/6138", " BAÚ AZUL SERVIÇOS DIVERSOS, MEDIDAS APROX 2M X 1,80M, UND BARRA")</f>
      </c>
      <c r="C52" s="4" t="inlineStr">
        <is>
          <t>Vendido</t>
        </is>
      </c>
      <c r="D52" s="4" t="inlineStr">
        <is>
          <t>7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=HYPERLINK("https://leilaoonline.net/lote/detalhe/6177", "3943")</f>
      </c>
      <c r="B53" s="4" t="s">
        <f>=HYPERLINK("https://leilaoonline.net/lote/detalhe/6177", " TANQUE DE FIBRA - PJ DE APROX 2 MIL LITROS, S/FR, UND BARRA")</f>
      </c>
      <c r="C53" s="4" t="inlineStr">
        <is>
          <t>Vendido</t>
        </is>
      </c>
      <c r="D53" s="4" t="inlineStr">
        <is>
          <t>10</t>
        </is>
      </c>
      <c r="E53" s="5" t="inlineStr">
        <is>
          <t>600,00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=HYPERLINK("https://leilaoonline.net/lote/detalhe/6113", "3954")</f>
      </c>
      <c r="B54" s="4" t="s">
        <f>=HYPERLINK("https://leilaoonline.net/lote/detalhe/6113", "ANEL DE PALM - BOBI DE PORCELONA, S/FR, UND BARRA")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=HYPERLINK("https://leilaoonline.net/lote/detalhe/6114", "3955")</f>
      </c>
      <c r="B55" s="4" t="s">
        <f>=HYPERLINK("https://leilaoonline.net/lote/detalhe/6114", "TESOURAS DE FERRO P/ BARRAÇÃO PESO APROX. 7  TON ( LOTE LANCE POR KG ), S/FR UND BARRA")</f>
      </c>
      <c r="C55" s="4" t="inlineStr">
        <is>
          <t>Vendido</t>
        </is>
      </c>
      <c r="D55" s="4" t="inlineStr">
        <is>
          <t>128</t>
        </is>
      </c>
      <c r="E55" s="5" t="inlineStr">
        <is>
          <t>12.600,00</t>
        </is>
      </c>
      <c r="F55" s="4" t="inlineStr">
        <is>
          <t>0.01</t>
        </is>
      </c>
    </row>
    <row collapsed="false" customFormat="false" customHeight="false" hidden="false" ht="12.1" outlineLevel="0" r="56">
      <c r="A56" s="5" t="s">
        <f>=HYPERLINK("https://leilaoonline.net/lote/detalhe/6115", "3956")</f>
      </c>
      <c r="B56" s="4" t="s">
        <f>=HYPERLINK("https://leilaoonline.net/lote/detalhe/6115", "3 CABINE DE FIBRA /OUTROS, S/FR, UND BARRA")</f>
      </c>
      <c r="C56" s="4" t="inlineStr">
        <is>
          <t>Vendido</t>
        </is>
      </c>
      <c r="D56" s="4" t="inlineStr">
        <is>
          <t>6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=HYPERLINK("https://leilaoonline.net/lote/detalhe/6116", "3957")</f>
      </c>
      <c r="B57" s="4" t="s">
        <f>=HYPERLINK("https://leilaoonline.net/lote/detalhe/6116", "3 PORTÃO DE FERRO, MED APROX 3X2,5M, S/FR, UND BARRA")</f>
      </c>
      <c r="C57" s="4" t="inlineStr">
        <is>
          <t>Vendido</t>
        </is>
      </c>
      <c r="D57" s="4" t="inlineStr">
        <is>
          <t>15</t>
        </is>
      </c>
      <c r="E57" s="5" t="inlineStr">
        <is>
          <t>1.500,00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=HYPERLINK("https://leilaoonline.net/lote/detalhe/6118", "3959")</f>
      </c>
      <c r="B58" s="4" t="s">
        <f>=HYPERLINK("https://leilaoonline.net/lote/detalhe/6118", "SAVEIRO 1.6, ANO/MOD 06/07, PLACA DHF1184, FR95119, IMOB. BAR2-61119-0, UND BARRA")</f>
      </c>
      <c r="C58" s="4" t="inlineStr">
        <is>
          <t>Vendido</t>
        </is>
      </c>
      <c r="D58" s="4" t="inlineStr">
        <is>
          <t>13</t>
        </is>
      </c>
      <c r="E58" s="5" t="inlineStr">
        <is>
          <t>8.500,00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=HYPERLINK("https://leilaoonline.net/lote/detalhe/6119", "3960")</f>
      </c>
      <c r="B59" s="4" t="s">
        <f>=HYPERLINK("https://leilaoonline.net/lote/detalhe/6119", "SUCATA DE PÁ CARREGADEIRA CAT 950 ANO 2004, SERIE CHASSI BAA00501, PATRIMONIO 136733, UND BARRA")</f>
      </c>
      <c r="C59" s="4" t="inlineStr">
        <is>
          <t>Vendido</t>
        </is>
      </c>
      <c r="D59" s="4" t="inlineStr">
        <is>
          <t>46</t>
        </is>
      </c>
      <c r="E59" s="5" t="inlineStr">
        <is>
          <t>15.750,00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=HYPERLINK("https://leilaoonline.net/lote/detalhe/6121", "3961")</f>
      </c>
      <c r="B60" s="4" t="s">
        <f>=HYPERLINK("https://leilaoonline.net/lote/detalhe/6121", "KIT PARA INSTRUÇÃO DE MONTAGEM DE AR CONDICIONADO, S/FR, UND BARRA")</f>
      </c>
      <c r="C60" s="4" t="inlineStr">
        <is>
          <t>Vendido</t>
        </is>
      </c>
      <c r="D60" s="4" t="inlineStr">
        <is>
          <t>2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=HYPERLINK("https://leilaoonline.net/lote/detalhe/6179", "3962")</f>
      </c>
      <c r="B61" s="4" t="s">
        <f>=HYPERLINK("https://leilaoonline.net/lote/detalhe/6179", "2 CALDEIRAS DE INOX, S/FR, UND BARRA")</f>
      </c>
      <c r="C61" s="4" t="inlineStr">
        <is>
          <t>Vendido</t>
        </is>
      </c>
      <c r="D61" s="4" t="inlineStr">
        <is>
          <t>6</t>
        </is>
      </c>
      <c r="E61" s="5" t="inlineStr">
        <is>
          <t>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=HYPERLINK("https://leilaoonline.net/lote/detalhe/6187", "3963")</f>
      </c>
      <c r="B62" s="4" t="s">
        <f>=HYPERLINK("https://leilaoonline.net/lote/detalhe/6187", "PEAD POLIETILENO, S/FR, UND BARRA")</f>
      </c>
      <c r="C62" s="4" t="inlineStr">
        <is>
          <t>Vendido</t>
        </is>
      </c>
      <c r="D62" s="4" t="inlineStr">
        <is>
          <t>36</t>
        </is>
      </c>
      <c r="E62" s="5" t="inlineStr">
        <is>
          <t>2.850,00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=HYPERLINK("https://leilaoonline.net/lote/detalhe/6188", "3964")</f>
      </c>
      <c r="B63" s="4" t="s">
        <f>=HYPERLINK("https://leilaoonline.net/lote/detalhe/6188", "7000 KILOS SUCATA DE TUBOS DE 1/1.4 DE EVAPORAÇÃO INOX FERROSO, PESO APROX, S/FR, UND. BARRA ")</f>
      </c>
      <c r="C63" s="4" t="inlineStr">
        <is>
          <t>Vendido</t>
        </is>
      </c>
      <c r="D63" s="4" t="inlineStr">
        <is>
          <t>88</t>
        </is>
      </c>
      <c r="E63" s="5" t="inlineStr">
        <is>
          <t>13.300,00</t>
        </is>
      </c>
      <c r="F63" s="4" t="inlineStr">
        <is>
          <t>0.01</t>
        </is>
      </c>
    </row>
    <row collapsed="false" customFormat="false" customHeight="false" hidden="false" ht="12.1" outlineLevel="0" r="64">
      <c r="A64" s="5" t="s">
        <f>=HYPERLINK("https://leilaoonline.net/lote/detalhe/6468", "3965")</f>
      </c>
      <c r="B64" s="4" t="s">
        <f>=HYPERLINK("https://leilaoonline.net/lote/detalhe/6468", " PONTE ROLANTE, S/FR, UND BARRA")</f>
      </c>
      <c r="C64" s="4" t="inlineStr">
        <is>
          <t>Não vendido</t>
        </is>
      </c>
      <c r="D64" s="4" t="inlineStr">
        <is>
          <t>22</t>
        </is>
      </c>
      <c r="E64" s="5" t="inlineStr">
        <is>
          <t>4.400,00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=HYPERLINK("https://leilaoonline.net/lote/detalhe/6467", "3966")</f>
      </c>
      <c r="B65" s="4" t="s">
        <f>=HYPERLINK("https://leilaoonline.net/lote/detalhe/6467", " 10 VARIADORES APROX.  E ISOLADORES DE PORCELANA  (7 TON PESO ESTIMADO PARA CARGA)")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1.900,00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=HYPERLINK("https://leilaoonline.net/lote/detalhe/6466", "3967")</f>
      </c>
      <c r="B66" s="4" t="s">
        <f>=HYPERLINK("https://leilaoonline.net/lote/detalhe/6466", " ROSCA TRANSPORTADORA DUPLA DE INOX, MED/PESO APROX. 12MT /5TON, PAT. 201972, UND BARRA")</f>
      </c>
      <c r="C66" s="4" t="inlineStr">
        <is>
          <t>Vendido</t>
        </is>
      </c>
      <c r="D66" s="4" t="inlineStr">
        <is>
          <t>55</t>
        </is>
      </c>
      <c r="E66" s="5" t="inlineStr">
        <is>
          <t>16.750,00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=HYPERLINK("https://leilaoonline.net/lote/detalhe/6470", "3968")</f>
      </c>
      <c r="B67" s="4" t="s">
        <f>=HYPERLINK("https://leilaoonline.net/lote/detalhe/6470", " TUBOS DE FIBRA E OUTROS, S/FR UND BARRA")</f>
      </c>
      <c r="C67" s="4" t="inlineStr">
        <is>
          <t>Vendido</t>
        </is>
      </c>
      <c r="D67" s="4" t="inlineStr">
        <is>
          <t>18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=HYPERLINK("https://leilaoonline.net/lote/detalhe/6469", "3969")</f>
      </c>
      <c r="B68" s="4" t="s">
        <f>=HYPERLINK("https://leilaoonline.net/lote/detalhe/6469", " REBOQUE FRUEHAUF CANA PICADA, ANO 1981, PLACA BKE 6458, FR133268, UND BARRA")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=HYPERLINK("https://leilaoonline.net/lote/detalhe/6471", "3970")</f>
      </c>
      <c r="B69" s="4" t="s">
        <f>=HYPERLINK("https://leilaoonline.net/lote/detalhe/6471", " REBOQUE FACCHINI 7,50M CANA INTEIRA, ANO 1994, PLACA BKE 4098, FR121148, UND BARRA")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=HYPERLINK("https://leilaoonline.net/lote/detalhe/6473", "3971")</f>
      </c>
      <c r="B70" s="4" t="s">
        <f>=HYPERLINK("https://leilaoonline.net/lote/detalhe/6473", " REBOQUE FACCHINI 7,50 M CANA INTEIRA, ANO 1994, PLACA BKE 4110, FR121160, UND BARRA")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=HYPERLINK("https://leilaoonline.net/lote/detalhe/6472", "3972")</f>
      </c>
      <c r="B71" s="4" t="s">
        <f>=HYPERLINK("https://leilaoonline.net/lote/detalhe/6472", " REBOQUE FNV 7,60 M CANA INTEIRA. ANO 1992, PLACA BKE 2690, FR121106, UND BARRA")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=HYPERLINK("https://leilaoonline.net/lote/detalhe/6474", "3974")</f>
      </c>
      <c r="B72" s="4" t="s">
        <f>=HYPERLINK("https://leilaoonline.net/lote/detalhe/6474", " REBOQUE LENÇOIS 7,50 M, ANO 1995, PLACA BJJ9687 , FR70306, UND BARRA")</f>
      </c>
      <c r="C72" s="4" t="inlineStr">
        <is>
          <t>Vendido</t>
        </is>
      </c>
      <c r="D72" s="4" t="inlineStr">
        <is>
          <t>6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=HYPERLINK("https://leilaoonline.net/lote/detalhe/6476", "3975")</f>
      </c>
      <c r="B73" s="4" t="s">
        <f>=HYPERLINK("https://leilaoonline.net/lote/detalhe/6476", " PALLETS DE PLASTICO COM CONTENÇÃO, GELADEIRA, MAQUINA DE ESCREVER,FAX, SUCATA DE CADEIRA, S/FR,UND BARRA")</f>
      </c>
      <c r="C73" s="4" t="inlineStr">
        <is>
          <t>Vendido</t>
        </is>
      </c>
      <c r="D73" s="4" t="inlineStr">
        <is>
          <t>8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=HYPERLINK("https://leilaoonline.net/lote/detalhe/6475", "3976")</f>
      </c>
      <c r="B74" s="4" t="s">
        <f>=HYPERLINK("https://leilaoonline.net/lote/detalhe/6475", " CHURRASQUEIRA C/SUPORTE E QUADRO, S/FR, UND BARRA")</f>
      </c>
      <c r="C74" s="4" t="inlineStr">
        <is>
          <t>Vendido</t>
        </is>
      </c>
      <c r="D74" s="4" t="inlineStr">
        <is>
          <t>1</t>
        </is>
      </c>
      <c r="E74" s="5" t="inlineStr">
        <is>
          <t>100,00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=HYPERLINK("https://leilaoonline.net/lote/detalhe/6481", "3977")</f>
      </c>
      <c r="B75" s="4" t="s">
        <f>=HYPERLINK("https://leilaoonline.net/lote/detalhe/6481", " LAVADORA, SECADORA E CENTRIFUGA DE INOX PARA ROUPA - PAROU FUNCIONANDO, S/FR, UND. BARRA")</f>
      </c>
      <c r="C75" s="4" t="inlineStr">
        <is>
          <t>Vendido</t>
        </is>
      </c>
      <c r="D75" s="4" t="inlineStr">
        <is>
          <t>11</t>
        </is>
      </c>
      <c r="E75" s="5" t="inlineStr">
        <is>
          <t>2.550,00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=HYPERLINK("https://leilaoonline.net/lote/detalhe/6479", "3978")</f>
      </c>
      <c r="B76" s="4" t="s">
        <f>=HYPERLINK("https://leilaoonline.net/lote/detalhe/6479", " 13 BOMBAS COSTAIS DE INOX, S/FR, UND BARRA")</f>
      </c>
      <c r="C76" s="4" t="inlineStr">
        <is>
          <t>Vendido</t>
        </is>
      </c>
      <c r="D76" s="4" t="inlineStr">
        <is>
          <t>2</t>
        </is>
      </c>
      <c r="E76" s="5" t="inlineStr">
        <is>
          <t>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=HYPERLINK("https://leilaoonline.net/lote/detalhe/6478", "3979")</f>
      </c>
      <c r="B77" s="4" t="s">
        <f>=HYPERLINK("https://leilaoonline.net/lote/detalhe/6478", " GERADOR BRANCO 7.0, DIEESEL, S/FR, UND BARRA")</f>
      </c>
      <c r="C77" s="4" t="inlineStr">
        <is>
          <t>Vendido</t>
        </is>
      </c>
      <c r="D77" s="4" t="inlineStr">
        <is>
          <t>6</t>
        </is>
      </c>
      <c r="E77" s="5" t="inlineStr">
        <is>
          <t>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=HYPERLINK("https://leilaoonline.net/lote/detalhe/6482", "3980")</f>
      </c>
      <c r="B78" s="4" t="s">
        <f>=HYPERLINK("https://leilaoonline.net/lote/detalhe/6482", " SUBSOLADOR PARA D6, FR103207, UND BARRA")</f>
      </c>
      <c r="C78" s="4" t="inlineStr">
        <is>
          <t>Vendido</t>
        </is>
      </c>
      <c r="D78" s="4" t="inlineStr">
        <is>
          <t>19</t>
        </is>
      </c>
      <c r="E78" s="5" t="inlineStr">
        <is>
          <t>2.200,00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=HYPERLINK("https://leilaoonline.net/lote/detalhe/6477", "3981")</f>
      </c>
      <c r="B79" s="4" t="s">
        <f>=HYPERLINK("https://leilaoonline.net/lote/detalhe/6477", " PARTES IMPLEMENTO SERMAG (SULCADOR), FRFR92638, UND BARRA")</f>
      </c>
      <c r="C79" s="4" t="inlineStr">
        <is>
          <t>Vendido</t>
        </is>
      </c>
      <c r="D79" s="4" t="inlineStr">
        <is>
          <t>11</t>
        </is>
      </c>
      <c r="E79" s="5" t="inlineStr">
        <is>
          <t>650,00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=HYPERLINK("https://leilaoonline.net/lote/detalhe/6459", "3983")</f>
      </c>
      <c r="B80" s="4" t="s">
        <f>=HYPERLINK("https://leilaoonline.net/lote/detalhe/6459", "TELHAS ZINCO USADA, S/FR, UND BARRA")</f>
      </c>
      <c r="C80" s="4" t="inlineStr">
        <is>
          <t>Vendido</t>
        </is>
      </c>
      <c r="D80" s="4" t="inlineStr">
        <is>
          <t>128</t>
        </is>
      </c>
      <c r="E80" s="5" t="inlineStr">
        <is>
          <t>6.550,00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=HYPERLINK("https://leilaoonline.net/lote/detalhe/6461", "3984")</f>
      </c>
      <c r="B81" s="4" t="s">
        <f>=HYPERLINK("https://leilaoonline.net/lote/detalhe/6461", " SEMI-REBOQUE RANDON 9,60M, ANO 2002, PLACA DCG9361, FR46799, E DOLLY USICAMP,  FR98007,  UND BARRA")</f>
      </c>
      <c r="C81" s="4" t="inlineStr">
        <is>
          <t>Vendido</t>
        </is>
      </c>
      <c r="D81" s="4" t="inlineStr">
        <is>
          <t>43</t>
        </is>
      </c>
      <c r="E81" s="5" t="inlineStr">
        <is>
          <t>12.100,00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=HYPERLINK("https://leilaoonline.net/lote/detalhe/6484", "3985")</f>
      </c>
      <c r="B82" s="4" t="s">
        <f>=HYPERLINK("https://leilaoonline.net/lote/detalhe/6484", "IMPLEMENTO AGRICOLA  SUBSOLADOR, FR103232")</f>
      </c>
      <c r="C82" s="4" t="inlineStr">
        <is>
          <t>Vendido</t>
        </is>
      </c>
      <c r="D82" s="4" t="inlineStr">
        <is>
          <t>7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=HYPERLINK("https://leilaoonline.net/lote/detalhe/6496", "3986")</f>
      </c>
      <c r="B83" s="4" t="s">
        <f>=HYPERLINK("https://leilaoonline.net/lote/detalhe/6496", "SUCATA DE VIDRO, S/FR, UND BARRA")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=HYPERLINK("https://leilaoonline.net/lote/detalhe/6425", "3999")</f>
      </c>
      <c r="B84" s="4" t="s">
        <f>=HYPERLINK("https://leilaoonline.net/lote/detalhe/6425", "TRATOR CAT D6ESR TRATOR  ESTEIRA, ANO1992  E PEÇAS RESERVA, FR100005, UND BARRA")</f>
      </c>
      <c r="C84" s="4" t="inlineStr">
        <is>
          <t>Vendido</t>
        </is>
      </c>
      <c r="D84" s="4" t="inlineStr">
        <is>
          <t>116</t>
        </is>
      </c>
      <c r="E84" s="5" t="inlineStr">
        <is>
          <t>143.000,00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=HYPERLINK("https://leilaoonline.net/lote/detalhe/6164", "4513")</f>
      </c>
      <c r="B85" s="4" t="s">
        <f>=HYPERLINK("https://leilaoonline.net/lote/detalhe/6164", " BANCADA DE FERRO E BOMBA , S/FR, UND COSTA PINTO")</f>
      </c>
      <c r="C85" s="4" t="inlineStr">
        <is>
          <t>Vendido</t>
        </is>
      </c>
      <c r="D85" s="4" t="inlineStr">
        <is>
          <t>5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=HYPERLINK("https://leilaoonline.net/lote/detalhe/6165", "4514")</f>
      </c>
      <c r="B86" s="4" t="s">
        <f>=HYPERLINK("https://leilaoonline.net/lote/detalhe/6165", " 30 UND. PARALAMAS NOVOS E USADOS QDA APROXIMADA, S/FR, UND COSTA PINTO")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=HYPERLINK("https://leilaoonline.net/lote/detalhe/6166", "4516")</f>
      </c>
      <c r="B87" s="4" t="s">
        <f>=HYPERLINK("https://leilaoonline.net/lote/detalhe/6166", " 2 HIDRO ROLL, S/FR, UND COSTA PINTO")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=HYPERLINK("https://leilaoonline.net/lote/detalhe/6167", "4518")</f>
      </c>
      <c r="B88" s="4" t="s">
        <f>=HYPERLINK("https://leilaoonline.net/lote/detalhe/6167", " CARROCERIA SUCATA, PAT 058057, S/FR, UND COSTA PINTO")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=HYPERLINK("https://leilaoonline.net/lote/detalhe/6130", "4531")</f>
      </c>
      <c r="B89" s="4" t="s">
        <f>=HYPERLINK("https://leilaoonline.net/lote/detalhe/6130", " FORD F 1000, ANO 1989, PLACA CPL8966, S/FR, UND COSTA PINTO")</f>
      </c>
      <c r="C89" s="4" t="inlineStr">
        <is>
          <t>Vendido</t>
        </is>
      </c>
      <c r="D89" s="4" t="inlineStr">
        <is>
          <t>18</t>
        </is>
      </c>
      <c r="E89" s="5" t="inlineStr">
        <is>
          <t>11.750,00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=HYPERLINK("https://leilaoonline.net/lote/detalhe/6128", "4534")</f>
      </c>
      <c r="B90" s="4" t="s">
        <f>=HYPERLINK("https://leilaoonline.net/lote/detalhe/6128", " FURADEIRA E PARAF. À BAT. C/ CARREG. E OUTROS, S/FR, UND COSTA PINTO")</f>
      </c>
      <c r="C90" s="4" t="inlineStr">
        <is>
          <t>Vendido</t>
        </is>
      </c>
      <c r="D90" s="4" t="inlineStr">
        <is>
          <t>12</t>
        </is>
      </c>
      <c r="E90" s="5" t="inlineStr">
        <is>
          <t>180,00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=HYPERLINK("https://leilaoonline.net/lote/detalhe/6494", "4541")</f>
      </c>
      <c r="B91" s="4" t="s">
        <f>=HYPERLINK("https://leilaoonline.net/lote/detalhe/6494", " CAMINHÃO SCANIA/R113 6X4 360, ANO 1996, PLACA BXL 0125, FR139143, UND COSTA PINTO")</f>
      </c>
      <c r="C91" s="4" t="inlineStr">
        <is>
          <t>Vendido</t>
        </is>
      </c>
      <c r="D91" s="4" t="inlineStr">
        <is>
          <t>40</t>
        </is>
      </c>
      <c r="E91" s="5" t="inlineStr">
        <is>
          <t>33.000,00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=HYPERLINK("https://leilaoonline.net/lote/detalhe/6493", "4542")</f>
      </c>
      <c r="B92" s="4" t="s">
        <f>=HYPERLINK("https://leilaoonline.net/lote/detalhe/6493", " CAMINHÃO SCANIA/R113 6X4 360, ANO 1996, PLACA BXL 0265, FR139144, UND COSTA PINTO")</f>
      </c>
      <c r="C92" s="4" t="inlineStr">
        <is>
          <t>Vendido</t>
        </is>
      </c>
      <c r="D92" s="4" t="inlineStr">
        <is>
          <t>44</t>
        </is>
      </c>
      <c r="E92" s="5" t="inlineStr">
        <is>
          <t>35.000,00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=HYPERLINK("https://leilaoonline.net/lote/detalhe/6491", "4543")</f>
      </c>
      <c r="B93" s="4" t="s">
        <f>=HYPERLINK("https://leilaoonline.net/lote/detalhe/6491", " ONIBUS M.BENZ/OF 1318, ANO1992, PLACA BWJ 0389, FR139209, UND COSTA PINTO")</f>
      </c>
      <c r="C93" s="4" t="inlineStr">
        <is>
          <t>Não vendido</t>
        </is>
      </c>
      <c r="D93" s="4" t="inlineStr">
        <is>
          <t>18</t>
        </is>
      </c>
      <c r="E93" s="5" t="inlineStr">
        <is>
          <t>8.500,00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=HYPERLINK("https://leilaoonline.net/lote/detalhe/6500", "4544")</f>
      </c>
      <c r="B94" s="4" t="s">
        <f>=HYPERLINK("https://leilaoonline.net/lote/detalhe/6500", " REBOQUE USICAMP 7,80 M, ANO 2006, FR88611, PLACA COU 4518, UND COSTA PINTO")</f>
      </c>
      <c r="C94" s="4" t="inlineStr">
        <is>
          <t>Não vendido</t>
        </is>
      </c>
      <c r="D94" s="4" t="inlineStr">
        <is>
          <t>28</t>
        </is>
      </c>
      <c r="E94" s="5" t="inlineStr">
        <is>
          <t>3.700,00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=HYPERLINK("https://leilaoonline.net/lote/detalhe/6501", "4545")</f>
      </c>
      <c r="B95" s="4" t="s">
        <f>=HYPERLINK("https://leilaoonline.net/lote/detalhe/6501", " REBOQUE RODOVIARIO 7,60 M, ANO 1987, FR56072, PLACA BQF 8905, UND COSTA PINTO")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=HYPERLINK("https://leilaoonline.net/lote/detalhe/6502", "4546")</f>
      </c>
      <c r="B96" s="4" t="s">
        <f>=HYPERLINK("https://leilaoonline.net/lote/detalhe/6502", " REBOQUE RODOVIARIO 7,60 M, ANO 1987, FR56070, PLACA BQF 9306, UND COSTA PINTO")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=HYPERLINK("https://leilaoonline.net/lote/detalhe/6499", "4547")</f>
      </c>
      <c r="B97" s="4" t="s">
        <f>=HYPERLINK("https://leilaoonline.net/lote/detalhe/6499", " CARROCERIA CANA INTEIRA, PAT. 55836, UND COSTA PINTO")</f>
      </c>
      <c r="C97" s="4" t="inlineStr">
        <is>
          <t>Vendido</t>
        </is>
      </c>
      <c r="D97" s="4" t="inlineStr">
        <is>
          <t>4</t>
        </is>
      </c>
      <c r="E97" s="5" t="inlineStr">
        <is>
          <t>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=HYPERLINK("https://leilaoonline.net/lote/detalhe/6504", "4548")</f>
      </c>
      <c r="B98" s="4" t="s">
        <f>=HYPERLINK("https://leilaoonline.net/lote/detalhe/6504", " CAIXOTE CANA PICADA,FR 17159 COSTA PINTO")</f>
      </c>
      <c r="C98" s="4" t="inlineStr">
        <is>
          <t>Vendido</t>
        </is>
      </c>
      <c r="D98" s="4" t="inlineStr">
        <is>
          <t>17</t>
        </is>
      </c>
      <c r="E98" s="5" t="inlineStr">
        <is>
          <t>2.100,00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=HYPERLINK("https://leilaoonline.net/lote/detalhe/6503", "4549")</f>
      </c>
      <c r="B99" s="4" t="s">
        <f>=HYPERLINK("https://leilaoonline.net/lote/detalhe/6503", " CAIXOTE CANA PICADA, S/FR, UND COSTA PINTO")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=HYPERLINK("https://leilaoonline.net/lote/detalhe/6505", "4550")</f>
      </c>
      <c r="B100" s="4" t="s">
        <f>=HYPERLINK("https://leilaoonline.net/lote/detalhe/6505", " CARROCERIA CANA PICADA, PAT. 55020, UND COSTA PINTO")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=HYPERLINK("https://leilaoonline.net/lote/detalhe/6506", "4551")</f>
      </c>
      <c r="B101" s="4" t="s">
        <f>=HYPERLINK("https://leilaoonline.net/lote/detalhe/6506", " TRANSBORDO ATA 10500 10 T, FR173438, UND COSTA PINTO")</f>
      </c>
      <c r="C101" s="4" t="inlineStr">
        <is>
          <t>Vendido</t>
        </is>
      </c>
      <c r="D101" s="4" t="inlineStr">
        <is>
          <t>10</t>
        </is>
      </c>
      <c r="E101" s="5" t="inlineStr">
        <is>
          <t>3.000,00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=HYPERLINK("https://leilaoonline.net/lote/detalhe/6508", "4552")</f>
      </c>
      <c r="B102" s="4" t="s">
        <f>=HYPERLINK("https://leilaoonline.net/lote/detalhe/6508", " TRANSBORDO ATA 10500 10 T, FR173439, UND COSTA PINTO")</f>
      </c>
      <c r="C102" s="4" t="inlineStr">
        <is>
          <t>Vendido</t>
        </is>
      </c>
      <c r="D102" s="4" t="inlineStr">
        <is>
          <t>28</t>
        </is>
      </c>
      <c r="E102" s="5" t="inlineStr">
        <is>
          <t>3.700,00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=HYPERLINK("https://leilaoonline.net/lote/detalhe/6510", "4553")</f>
      </c>
      <c r="B103" s="4" t="s">
        <f>=HYPERLINK("https://leilaoonline.net/lote/detalhe/6510", " TRANSBORDO SANTAL 10500 10 T , FR173437, UND COSTA PINTO")</f>
      </c>
      <c r="C103" s="4" t="inlineStr">
        <is>
          <t>Vendido</t>
        </is>
      </c>
      <c r="D103" s="4" t="inlineStr">
        <is>
          <t>20</t>
        </is>
      </c>
      <c r="E103" s="5" t="inlineStr">
        <is>
          <t>2.900,00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=HYPERLINK("https://leilaoonline.net/lote/detalhe/6507", "4554")</f>
      </c>
      <c r="B104" s="4" t="s">
        <f>=HYPERLINK("https://leilaoonline.net/lote/detalhe/6507", " TRANSBORDO SANTAL 8 T , FR93803, UND COSTA PINTO")</f>
      </c>
      <c r="C104" s="4" t="inlineStr">
        <is>
          <t>Vendido</t>
        </is>
      </c>
      <c r="D104" s="4" t="inlineStr">
        <is>
          <t>6</t>
        </is>
      </c>
      <c r="E104" s="5" t="inlineStr">
        <is>
          <t>1.500,00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=HYPERLINK("https://leilaoonline.net/lote/detalhe/6509", "4556")</f>
      </c>
      <c r="B105" s="4" t="s">
        <f>=HYPERLINK("https://leilaoonline.net/lote/detalhe/6509", " TRANSBORDO SANTAL 8 T , FR93805, UND COSTA PINTO")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=HYPERLINK("https://leilaoonline.net/lote/detalhe/6511", "4557")</f>
      </c>
      <c r="B106" s="4" t="s">
        <f>=HYPERLINK("https://leilaoonline.net/lote/detalhe/6511", " TRANSBORDO SANTAL 8 T , FR93806, UND COSTA PINTO")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1.200,00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=HYPERLINK("https://leilaoonline.net/lote/detalhe/6540", "4558")</f>
      </c>
      <c r="B107" s="4" t="s">
        <f>=HYPERLINK("https://leilaoonline.net/lote/detalhe/6540", " S10 EXECUTIVE D4X4 2.8IE CAB. DUPLA , ANO/MOD 2010/2011, PLACA EJU 5482, FR58121, UND COSTA PINTO")</f>
      </c>
      <c r="C107" s="4" t="inlineStr">
        <is>
          <t>Vendido</t>
        </is>
      </c>
      <c r="D107" s="4" t="inlineStr">
        <is>
          <t>56</t>
        </is>
      </c>
      <c r="E107" s="5" t="inlineStr">
        <is>
          <t>34.750,00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=HYPERLINK("https://leilaoonline.net/lote/detalhe/6139", "5494")</f>
      </c>
      <c r="B108" s="4" t="s">
        <f>=HYPERLINK("https://leilaoonline.net/lote/detalhe/6139", " TANQUE, S/FR, UND BONFIM")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=HYPERLINK("https://leilaoonline.net/lote/detalhe/6140", "5497")</f>
      </c>
      <c r="B109" s="4" t="s">
        <f>=HYPERLINK("https://leilaoonline.net/lote/detalhe/6140", " TANQUE, S/FR, UND BONFIM")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=HYPERLINK("https://leilaoonline.net/lote/detalhe/6141", "5498")</f>
      </c>
      <c r="B110" s="4" t="s">
        <f>=HYPERLINK("https://leilaoonline.net/lote/detalhe/6141", " TANQUE, S/FR, UND BONFIM")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300,00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=HYPERLINK("https://leilaoonline.net/lote/detalhe/6142", "5504")</f>
      </c>
      <c r="B111" s="4" t="s">
        <f>=HYPERLINK("https://leilaoonline.net/lote/detalhe/6142", " 2 ESTEIRA, S/FR, UND BONFIM")</f>
      </c>
      <c r="C111" s="4" t="inlineStr">
        <is>
          <t>Vendido</t>
        </is>
      </c>
      <c r="D111" s="4" t="inlineStr">
        <is>
          <t>17</t>
        </is>
      </c>
      <c r="E111" s="5" t="inlineStr">
        <is>
          <t>2.950,00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=HYPERLINK("https://leilaoonline.net/lote/detalhe/6168", "8267")</f>
      </c>
      <c r="B112" s="4" t="s">
        <f>=HYPERLINK("https://leilaoonline.net/lote/detalhe/6168", " JET AÇUCAR,S/FR, UND RAFARD")</f>
      </c>
      <c r="C112" s="4" t="inlineStr">
        <is>
          <t>Vendido</t>
        </is>
      </c>
      <c r="D112" s="4" t="inlineStr">
        <is>
          <t>3</t>
        </is>
      </c>
      <c r="E112" s="5" t="inlineStr">
        <is>
          <t>650,00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=HYPERLINK("https://leilaoonline.net/lote/detalhe/6169", "8278")</f>
      </c>
      <c r="B113" s="4" t="s">
        <f>=HYPERLINK("https://leilaoonline.net/lote/detalhe/6169", "EQUIPAMENTOS DE GINASTICA E OUTROS, S/FR, UND RAFARD")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700,00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=HYPERLINK("https://leilaoonline.net/lote/detalhe/6132", "8306")</f>
      </c>
      <c r="B114" s="4" t="s">
        <f>=HYPERLINK("https://leilaoonline.net/lote/detalhe/6132", " 2 BOMBA CENTRIFUGA , MARCA EQUIPE, Nº IMOB. BAR2-114823-0, FR66131, UND RAFARD")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700,00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=HYPERLINK("https://leilaoonline.net/lote/detalhe/6133", "8308")</f>
      </c>
      <c r="B115" s="4" t="s">
        <f>=HYPERLINK("https://leilaoonline.net/lote/detalhe/6133", " PARTES DE VALVULAS, VENDA POR KILO ( 500 QTD APROX. KG), S/FR, UND RAFARD")</f>
      </c>
      <c r="C115" s="4" t="inlineStr">
        <is>
          <t>Vendido</t>
        </is>
      </c>
      <c r="D115" s="4" t="inlineStr">
        <is>
          <t>11</t>
        </is>
      </c>
      <c r="E115" s="5" t="inlineStr">
        <is>
          <t>230,00</t>
        </is>
      </c>
      <c r="F115" s="4" t="inlineStr">
        <is>
          <t>0.01</t>
        </is>
      </c>
    </row>
    <row collapsed="false" customFormat="false" customHeight="false" hidden="false" ht="12.1" outlineLevel="0" r="116">
      <c r="A116" s="5" t="s">
        <f>=HYPERLINK("https://leilaoonline.net/lote/detalhe/6433", "8313")</f>
      </c>
      <c r="B116" s="4" t="s">
        <f>=HYPERLINK("https://leilaoonline.net/lote/detalhe/6433", " CAMINHÃO VOLVO/NL12400 6X4, ANO 1991, PLACA BIJ 4979, FR65002, UND RAFARD")</f>
      </c>
      <c r="C116" s="4" t="inlineStr">
        <is>
          <t>Vendido</t>
        </is>
      </c>
      <c r="D116" s="4" t="inlineStr">
        <is>
          <t>18</t>
        </is>
      </c>
      <c r="E116" s="5" t="inlineStr">
        <is>
          <t>21.000,00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=HYPERLINK("https://leilaoonline.net/lote/detalhe/6435", "8314")</f>
      </c>
      <c r="B117" s="4" t="s">
        <f>=HYPERLINK("https://leilaoonline.net/lote/detalhe/6435", " CAMINHÃO VOLVO/NL12400 6X4, ANO 1991, PLACA BIJ 4981, FR65004, UND RAFARD")</f>
      </c>
      <c r="C117" s="4" t="inlineStr">
        <is>
          <t>Vendido</t>
        </is>
      </c>
      <c r="D117" s="4" t="inlineStr">
        <is>
          <t>19</t>
        </is>
      </c>
      <c r="E117" s="5" t="inlineStr">
        <is>
          <t>21.500,00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=HYPERLINK("https://leilaoonline.net/lote/detalhe/6434", "8315")</f>
      </c>
      <c r="B118" s="4" t="s">
        <f>=HYPERLINK("https://leilaoonline.net/lote/detalhe/6434", " CAMINHÃO VOLVO/NL12400 6X4, ANO 1991, PLACA BIJ 4980, FR65003, UND RAFARD")</f>
      </c>
      <c r="C118" s="4" t="inlineStr">
        <is>
          <t>Vendido</t>
        </is>
      </c>
      <c r="D118" s="4" t="inlineStr">
        <is>
          <t>16</t>
        </is>
      </c>
      <c r="E118" s="5" t="inlineStr">
        <is>
          <t>21.000,00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=HYPERLINK("https://leilaoonline.net/lote/detalhe/6438", "8317")</f>
      </c>
      <c r="B119" s="4" t="s">
        <f>=HYPERLINK("https://leilaoonline.net/lote/detalhe/6438", " MOTOR ESTACIONARIO VW COM BOMBA, FR62320, UND RAFARD")</f>
      </c>
      <c r="C119" s="4" t="inlineStr">
        <is>
          <t>Não vendido</t>
        </is>
      </c>
      <c r="D119" s="4" t="inlineStr">
        <is>
          <t>15</t>
        </is>
      </c>
      <c r="E119" s="5" t="inlineStr">
        <is>
          <t>2.450,00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=HYPERLINK("https://leilaoonline.net/lote/detalhe/6440", "8320")</f>
      </c>
      <c r="B120" s="4" t="s">
        <f>=HYPERLINK("https://leilaoonline.net/lote/detalhe/6440", " TRANSFORMADOR TRIFASICO 750KVA, MAG, FR211000")</f>
      </c>
      <c r="C120" s="4" t="inlineStr">
        <is>
          <t>Vendido</t>
        </is>
      </c>
      <c r="D120" s="4" t="inlineStr">
        <is>
          <t>23</t>
        </is>
      </c>
      <c r="E120" s="5" t="inlineStr">
        <is>
          <t>7.250,00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=HYPERLINK("https://leilaoonline.net/lote/detalhe/6444", "8321")</f>
      </c>
      <c r="B121" s="4" t="s">
        <f>=HYPERLINK("https://leilaoonline.net/lote/detalhe/6444", " TRANSFORMADOR TRIFASICO 750KVA, SUPERKAVEA, FR210994, UND RAFARD")</f>
      </c>
      <c r="C121" s="4" t="inlineStr">
        <is>
          <t>Vendido</t>
        </is>
      </c>
      <c r="D121" s="4" t="inlineStr">
        <is>
          <t>16</t>
        </is>
      </c>
      <c r="E121" s="5" t="inlineStr">
        <is>
          <t>6.500,00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=HYPERLINK("https://leilaoonline.net/lote/detalhe/6442", "8322")</f>
      </c>
      <c r="B122" s="4" t="s">
        <f>=HYPERLINK("https://leilaoonline.net/lote/detalhe/6442", " TRANSFORMADOR TRIFASICO 750KVA, MAG, FR210995, UND RAFARD")</f>
      </c>
      <c r="C122" s="4" t="inlineStr">
        <is>
          <t>Não vendido</t>
        </is>
      </c>
      <c r="D122" s="4" t="inlineStr">
        <is>
          <t>18</t>
        </is>
      </c>
      <c r="E122" s="5" t="inlineStr">
        <is>
          <t>6.350,00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=HYPERLINK("https://leilaoonline.net/lote/detalhe/6439", "8323")</f>
      </c>
      <c r="B123" s="4" t="s">
        <f>=HYPERLINK("https://leilaoonline.net/lote/detalhe/6439", " TRANSFORMADOR TRIFASICO 750KVA, DEDINI, FR210998, UND RAFARD")</f>
      </c>
      <c r="C123" s="4" t="inlineStr">
        <is>
          <t>Vendido</t>
        </is>
      </c>
      <c r="D123" s="4" t="inlineStr">
        <is>
          <t>14</t>
        </is>
      </c>
      <c r="E123" s="5" t="inlineStr">
        <is>
          <t>6.650,00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=HYPERLINK("https://leilaoonline.net/lote/detalhe/6441", "8324")</f>
      </c>
      <c r="B124" s="4" t="s">
        <f>=HYPERLINK("https://leilaoonline.net/lote/detalhe/6441", " TRANSFORMADOR TRIFASICO 750KVA, MAG, FR210999, UND RAFARD")</f>
      </c>
      <c r="C124" s="4" t="inlineStr">
        <is>
          <t>Não vendido</t>
        </is>
      </c>
      <c r="D124" s="4" t="inlineStr">
        <is>
          <t>19</t>
        </is>
      </c>
      <c r="E124" s="5" t="inlineStr">
        <is>
          <t>6.650,00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=HYPERLINK("https://leilaoonline.net/lote/detalhe/6443", "8325")</f>
      </c>
      <c r="B125" s="4" t="s">
        <f>=HYPERLINK("https://leilaoonline.net/lote/detalhe/6443", " TRANSFORMADOR TRIFASICO (Á OLEO) INDUSLET - 5000KVA, FR210997, UND RAFARD")</f>
      </c>
      <c r="C125" s="4" t="inlineStr">
        <is>
          <t>Não vendido</t>
        </is>
      </c>
      <c r="D125" s="4" t="inlineStr">
        <is>
          <t>16</t>
        </is>
      </c>
      <c r="E125" s="5" t="inlineStr">
        <is>
          <t>12.500,00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=HYPERLINK("https://leilaoonline.net/lote/detalhe/6543", "8326")</f>
      </c>
      <c r="B126" s="4" t="s">
        <f>=HYPERLINK("https://leilaoonline.net/lote/detalhe/6543", " CAMINHÃO M.BENZ L2220 6X4 CARROCERIA DE AÇO, ANO 1988, PLACA BQN 1341, FR64027, UND RAFARD")</f>
      </c>
      <c r="C126" s="4" t="inlineStr">
        <is>
          <t>Vendido</t>
        </is>
      </c>
      <c r="D126" s="4" t="inlineStr">
        <is>
          <t>47</t>
        </is>
      </c>
      <c r="E126" s="5" t="inlineStr">
        <is>
          <t>33.500,00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=HYPERLINK("https://leilaoonline.net/lote/detalhe/6541", "8327")</f>
      </c>
      <c r="B127" s="4" t="s">
        <f>=HYPERLINK("https://leilaoonline.net/lote/detalhe/6541", " CAMINHÃO M.BENZ 1513 TOCO TANQUE E EQUIPAMENTOS, ANO 1977, BIE 4624, FR64031, UND RAFARD")</f>
      </c>
      <c r="C127" s="4" t="inlineStr">
        <is>
          <t>Vendido</t>
        </is>
      </c>
      <c r="D127" s="4" t="inlineStr">
        <is>
          <t>36</t>
        </is>
      </c>
      <c r="E127" s="5" t="inlineStr">
        <is>
          <t>28.000,00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=HYPERLINK("https://leilaoonline.net/lote/detalhe/6181", "9163")</f>
      </c>
      <c r="B128" s="4" t="s">
        <f>=HYPERLINK("https://leilaoonline.net/lote/detalhe/6181", " 2 BEBEDOUROS E ISOPOR P/ PROTEÇÃO DE PEÇAS (150 UND. QTD APROX EM PÇ), FR40277, UND SÃO FRANCISCO")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=HYPERLINK("https://leilaoonline.net/lote/detalhe/6248", "11481")</f>
      </c>
      <c r="B129" s="4" t="s">
        <f>=HYPERLINK("https://leilaoonline.net/lote/detalhe/6248", " REBOQUE CORONA 7,60 M, ANO 1982, PLACA BKE6680, FR121280, UND. BONFIM 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=HYPERLINK("https://leilaoonline.net/lote/detalhe/6250", "11484")</f>
      </c>
      <c r="B130" s="4" t="s">
        <f>=HYPERLINK("https://leilaoonline.net/lote/detalhe/6250", " REBOQUE CAMAQ 7,50 M, ANO 1994, PLACA BKE4156, FR121209, UND. BONFIM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=HYPERLINK("https://leilaoonline.net/lote/detalhe/6251", "11490")</f>
      </c>
      <c r="B131" s="4" t="s">
        <f>=HYPERLINK("https://leilaoonline.net/lote/detalhe/6251", " REBOQUE CORONA 7,60 M, ANO 1982, PLACA BKE6685, FR121369, UND. BONFIM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=HYPERLINK("https://leilaoonline.net/lote/detalhe/6252", "11491")</f>
      </c>
      <c r="B132" s="4" t="s">
        <f>=HYPERLINK("https://leilaoonline.net/lote/detalhe/6252", " REBOQUE CAMAQ 7,50 M, ANO 1994, PLACA BKE4159, FR121196, UND. BONFIM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=HYPERLINK("https://leilaoonline.net/lote/detalhe/6253", "11493")</f>
      </c>
      <c r="B133" s="4" t="s">
        <f>=HYPERLINK("https://leilaoonline.net/lote/detalhe/6253", " REBOQUE FACCHINI 7,50 M, ANO 1994, PLACA BKE 4113, FR121163, UND. BONFIM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=HYPERLINK("https://leilaoonline.net/lote/detalhe/6249", "11496")</f>
      </c>
      <c r="B134" s="4" t="s">
        <f>=HYPERLINK("https://leilaoonline.net/lote/detalhe/6249", " REBOQUE FACCHINI 7,50 M, ANO 1994, PLACA BKE 4201, FR121176, UND. BONFIM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=HYPERLINK("https://leilaoonline.net/lote/detalhe/6426", "11497")</f>
      </c>
      <c r="B135" s="4" t="s">
        <f>=HYPERLINK("https://leilaoonline.net/lote/detalhe/6426", "CAMINHÃO SCANIA/R113 6X4 360, ANO 1993, PLACA BKE 3340, FR120673, UND SERRA")</f>
      </c>
      <c r="C135" s="4" t="inlineStr">
        <is>
          <t>Vendido</t>
        </is>
      </c>
      <c r="D135" s="4" t="inlineStr">
        <is>
          <t>40</t>
        </is>
      </c>
      <c r="E135" s="5" t="inlineStr">
        <is>
          <t>32.000,00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=HYPERLINK("https://leilaoonline.net/lote/detalhe/6170", "12132")</f>
      </c>
      <c r="B136" s="4" t="s">
        <f>=HYPERLINK("https://leilaoonline.net/lote/detalhe/6170", " CARRETA SERV. DIVERSOS, ANO 2006 FR 92702, UND JUNQUEIRA")</f>
      </c>
      <c r="C136" s="4" t="inlineStr">
        <is>
          <t>Não vendido</t>
        </is>
      </c>
      <c r="D136" s="4" t="inlineStr">
        <is>
          <t>20</t>
        </is>
      </c>
      <c r="E136" s="5" t="inlineStr">
        <is>
          <t>1.050,00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=HYPERLINK("https://leilaoonline.net/lote/detalhe/6183", "12164")</f>
      </c>
      <c r="B137" s="4" t="s">
        <f>=HYPERLINK("https://leilaoonline.net/lote/detalhe/6183", "LOTE DE PEÇAS SCANIA, S/FR, UND JUNQUEIRA")</f>
      </c>
      <c r="C137" s="4" t="inlineStr">
        <is>
          <t>Não vendido</t>
        </is>
      </c>
      <c r="D137" s="4" t="inlineStr">
        <is>
          <t>12</t>
        </is>
      </c>
      <c r="E137" s="5" t="inlineStr">
        <is>
          <t>2.050,00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=HYPERLINK("https://leilaoonline.net/lote/detalhe/6161", "12240")</f>
      </c>
      <c r="B138" s="4" t="s">
        <f>=HYPERLINK("https://leilaoonline.net/lote/detalhe/6161", " TRANSBORDO SERMAG 8 T, FR123658,  UND JUNQUEIRA ")</f>
      </c>
      <c r="C138" s="4" t="inlineStr">
        <is>
          <t>Não vendido</t>
        </is>
      </c>
      <c r="D138" s="4" t="inlineStr">
        <is>
          <t>2</t>
        </is>
      </c>
      <c r="E138" s="5" t="inlineStr">
        <is>
          <t>1.700,00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=HYPERLINK("https://leilaoonline.net/lote/detalhe/6162", "12241")</f>
      </c>
      <c r="B139" s="4" t="s">
        <f>=HYPERLINK("https://leilaoonline.net/lote/detalhe/6162", " CARRETA TORTA DE FILTRO, FR122907,  UND JUNQUEIRA ")</f>
      </c>
      <c r="C139" s="4" t="inlineStr">
        <is>
          <t>Vendido</t>
        </is>
      </c>
      <c r="D139" s="4" t="inlineStr">
        <is>
          <t>8</t>
        </is>
      </c>
      <c r="E139" s="5" t="inlineStr">
        <is>
          <t>1.600,00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=HYPERLINK("https://leilaoonline.net/lote/detalhe/6182", "12244")</f>
      </c>
      <c r="B140" s="4" t="s">
        <f>=HYPERLINK("https://leilaoonline.net/lote/detalhe/6182", "120 EXTINTORES APROXIMADAMENTE, DIVERSOS TAMANHOS/MOD, S/FR, UND JUNQUEIRA")</f>
      </c>
      <c r="C140" s="4" t="inlineStr">
        <is>
          <t>Vendido</t>
        </is>
      </c>
      <c r="D140" s="4" t="inlineStr">
        <is>
          <t>35</t>
        </is>
      </c>
      <c r="E140" s="5" t="inlineStr">
        <is>
          <t>3.050,00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=HYPERLINK("https://leilaoonline.net/lote/detalhe/6171", "16167")</f>
      </c>
      <c r="B141" s="4" t="s">
        <f>=HYPERLINK("https://leilaoonline.net/lote/detalhe/6171", " TANQUE COMBUSTÍVEL, S/FR,  UND STª HELENA    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200,00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=HYPERLINK("https://leilaoonline.net/lote/detalhe/6135", "16183")</f>
      </c>
      <c r="B142" s="4" t="s">
        <f>=HYPERLINK("https://leilaoonline.net/lote/detalhe/6135", " TANQUE DIESEL, Nº IMOB. BAR2-90486-0, FR 208253, UND SANTA HELENA")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=HYPERLINK("https://leilaoonline.net/lote/detalhe/6134", "16184")</f>
      </c>
      <c r="B143" s="4" t="s">
        <f>=HYPERLINK("https://leilaoonline.net/lote/detalhe/6134", " TRANSBORDO SERMAG 8 T, ANO2000, Nº Nº IMOB. BAR2-241829-0, FR22708, UND SANTA HELENA")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=HYPERLINK("https://leilaoonline.net/lote/detalhe/6136", "16185")</f>
      </c>
      <c r="B144" s="4" t="s">
        <f>=HYPERLINK("https://leilaoonline.net/lote/detalhe/6136", " TRANSBORDO SANTAL 12 T, ANO 2008, Nº IMOB. BAR2-249206-0, FR22720, UND SANTA HELENA")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750,00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=HYPERLINK("https://leilaoonline.net/lote/detalhe/6514", "16186")</f>
      </c>
      <c r="B145" s="4" t="s">
        <f>=HYPERLINK("https://leilaoonline.net/lote/detalhe/6514", " TRANSBORDO ATA 10500 10 T, FR173440, UND SANTA HELENA")</f>
      </c>
      <c r="C145" s="4" t="inlineStr">
        <is>
          <t>Não vendido</t>
        </is>
      </c>
      <c r="D145" s="4" t="inlineStr">
        <is>
          <t>8</t>
        </is>
      </c>
      <c r="E145" s="5" t="inlineStr">
        <is>
          <t>1.700,00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=HYPERLINK("https://leilaoonline.net/lote/detalhe/6512", "16187")</f>
      </c>
      <c r="B146" s="4" t="s">
        <f>=HYPERLINK("https://leilaoonline.net/lote/detalhe/6512", " TRANSBORDO SMR 10500 107, FR155031, UND SANTA HELENA")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=HYPERLINK("https://leilaoonline.net/lote/detalhe/6513", "16188")</f>
      </c>
      <c r="B147" s="4" t="s">
        <f>=HYPERLINK("https://leilaoonline.net/lote/detalhe/6513", " CARRETA DE PLANTIO BASCULANTE, S/FR, UND SANTA HELENA")</f>
      </c>
      <c r="C147" s="4" t="inlineStr">
        <is>
          <t>Vendido</t>
        </is>
      </c>
      <c r="D147" s="4" t="inlineStr">
        <is>
          <t>10</t>
        </is>
      </c>
      <c r="E147" s="5" t="inlineStr">
        <is>
          <t>1.900,00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=HYPERLINK("https://leilaoonline.net/lote/detalhe/6516", "16189")</f>
      </c>
      <c r="B148" s="4" t="s">
        <f>=HYPERLINK("https://leilaoonline.net/lote/detalhe/6516", " CARRETA DE PLANTIO BASCULANTE, S/FR, UND SANTA HELENA")</f>
      </c>
      <c r="C148" s="4" t="inlineStr">
        <is>
          <t>Vendido</t>
        </is>
      </c>
      <c r="D148" s="4" t="inlineStr">
        <is>
          <t>14</t>
        </is>
      </c>
      <c r="E148" s="5" t="inlineStr">
        <is>
          <t>2.300,00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=HYPERLINK("https://leilaoonline.net/lote/detalhe/6515", "16190")</f>
      </c>
      <c r="B149" s="4" t="s">
        <f>=HYPERLINK("https://leilaoonline.net/lote/detalhe/6515", " CARRETA DE PLANTIO BASCULANTE, S/FR, UND SANTA HELENA")</f>
      </c>
      <c r="C149" s="4" t="inlineStr">
        <is>
          <t>Vendido</t>
        </is>
      </c>
      <c r="D149" s="4" t="inlineStr">
        <is>
          <t>13</t>
        </is>
      </c>
      <c r="E149" s="5" t="inlineStr">
        <is>
          <t>2.200,00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=HYPERLINK("https://leilaoonline.net/lote/detalhe/6518", "16191")</f>
      </c>
      <c r="B150" s="4" t="s">
        <f>=HYPERLINK("https://leilaoonline.net/lote/detalhe/6518", " REBOQUE RODOVIARIO 7,60 M, ANO 1987, FR56069, PLACA BQF 9505, UND SANTA HELENA")</f>
      </c>
      <c r="C150" s="4" t="inlineStr">
        <is>
          <t>Não vendido</t>
        </is>
      </c>
      <c r="D150" s="4" t="inlineStr">
        <is>
          <t>18</t>
        </is>
      </c>
      <c r="E150" s="5" t="inlineStr">
        <is>
          <t>2.700,00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=HYPERLINK("https://leilaoonline.net/lote/detalhe/6517", "16192")</f>
      </c>
      <c r="B151" s="4" t="s">
        <f>=HYPERLINK("https://leilaoonline.net/lote/detalhe/6517", " DOLYY ANTONINI, FRFR22601, UND SANTA HELENA")</f>
      </c>
      <c r="C151" s="4" t="inlineStr">
        <is>
          <t>Vendido</t>
        </is>
      </c>
      <c r="D151" s="4" t="inlineStr">
        <is>
          <t>21</t>
        </is>
      </c>
      <c r="E151" s="5" t="inlineStr">
        <is>
          <t>2.600,00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=HYPERLINK("https://leilaoonline.net/lote/detalhe/6521", "16193")</f>
      </c>
      <c r="B152" s="4" t="s">
        <f>=HYPERLINK("https://leilaoonline.net/lote/detalhe/6521", " SEMI REBOQUE RONDON 9,60 M, ANO 1996, FR66095, PLACA CCI 7069, UND SANTA HELENA")</f>
      </c>
      <c r="C152" s="4" t="inlineStr">
        <is>
          <t>Vendido</t>
        </is>
      </c>
      <c r="D152" s="4" t="inlineStr">
        <is>
          <t>50</t>
        </is>
      </c>
      <c r="E152" s="5" t="inlineStr">
        <is>
          <t>5.900,00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=HYPERLINK("https://leilaoonline.net/lote/detalhe/6495", "16194")</f>
      </c>
      <c r="B153" s="4" t="s">
        <f>=HYPERLINK("https://leilaoonline.net/lote/detalhe/6495", "CARROCERIA RETIRADA  - APENAS CAMINHÃO VOLVO/NL12 410 6X4, ANO 1995, PLACA BZE 6387, UND SANTA HELENA")</f>
      </c>
      <c r="C153" s="4" t="inlineStr">
        <is>
          <t>Vendido</t>
        </is>
      </c>
      <c r="D153" s="4" t="inlineStr">
        <is>
          <t>37</t>
        </is>
      </c>
      <c r="E153" s="5" t="inlineStr">
        <is>
          <t>32.000,00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=HYPERLINK("https://leilaoonline.net/lote/detalhe/6519", "16196")</f>
      </c>
      <c r="B154" s="4" t="s">
        <f>=HYPERLINK("https://leilaoonline.net/lote/detalhe/6519", " DOLLY USICAMP, FR56899,  UND SANTA HELENA")</f>
      </c>
      <c r="C154" s="4" t="inlineStr">
        <is>
          <t>Não vendido</t>
        </is>
      </c>
      <c r="D154" s="4" t="inlineStr">
        <is>
          <t>20</t>
        </is>
      </c>
      <c r="E154" s="5" t="inlineStr">
        <is>
          <t>2.700,00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=HYPERLINK("https://leilaoonline.net/lote/detalhe/6520", "16197")</f>
      </c>
      <c r="B155" s="4" t="s">
        <f>=HYPERLINK("https://leilaoonline.net/lote/detalhe/6520", " TRANSBORDO ATA 10500 10 T, FR155016, UND SANTA HELENA")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1.000,00</t>
        </is>
      </c>
      <c r="F15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2026-06-16T02:03:17.00Z</dcterms:created>
  <dc:creator>Tellks Tecnologia</dc:creator>
  <cp:revision>0</cp:revision>
</cp:coreProperties>
</file>