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63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Ônibus • Geradores • Tratores • Empilhadeiras • Implementos Agri. e Outros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10/09/2020 15:00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Ricardo Miranda de Souza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=HYPERLINK("https://leilaoonline.net/lote/detalhe/60086", "001")</f>
      </c>
      <c r="B11" s="4" t="s">
        <f>=HYPERLINK("https://leilaoonline.net/lote/detalhe/60086", "EMPILHADEIRA YALE 2,5 TON MOTOR OPALA, GLP, TORRE AMPLA VISÃO - FUNCIONANDO")</f>
      </c>
      <c r="C11" s="4" t="inlineStr">
        <is>
          <t>Vendido</t>
        </is>
      </c>
      <c r="D11" s="4" t="inlineStr">
        <is>
          <t>43</t>
        </is>
      </c>
      <c r="E11" s="5" t="inlineStr">
        <is>
          <t>24.150,00</t>
        </is>
      </c>
      <c r="F11" s="4" t="inlineStr">
        <is>
          <t>250.00</t>
        </is>
      </c>
    </row>
    <row collapsed="false" customFormat="false" customHeight="false" hidden="false" ht="12.1" outlineLevel="0" r="12">
      <c r="A12" s="5" t="s">
        <f>=HYPERLINK("https://leilaoonline.net/lote/detalhe/60064", "002")</f>
      </c>
      <c r="B12" s="4" t="s">
        <f>=HYPERLINK("https://leilaoonline.net/lote/detalhe/60064", "EMPILHADEIRA CLARK 7 TON GLP")</f>
      </c>
      <c r="C12" s="4" t="inlineStr">
        <is>
          <t>Não vendido</t>
        </is>
      </c>
      <c r="D12" s="4" t="inlineStr">
        <is>
          <t>71</t>
        </is>
      </c>
      <c r="E12" s="5" t="inlineStr">
        <is>
          <t>26.000,00</t>
        </is>
      </c>
      <c r="F12" s="4" t="inlineStr">
        <is>
          <t>150.00</t>
        </is>
      </c>
    </row>
    <row collapsed="false" customFormat="false" customHeight="false" hidden="false" ht="12.1" outlineLevel="0" r="13">
      <c r="A13" s="5" t="s">
        <f>=HYPERLINK("https://leilaoonline.net/lote/detalhe/60356", "003")</f>
      </c>
      <c r="B13" s="4" t="s">
        <f>=HYPERLINK("https://leilaoonline.net/lote/detalhe/60356", "EMPILHADEIRA YALE 2 TON, FUNCIONANDO - SEM CILINDRO DE GÁS")</f>
      </c>
      <c r="C13" s="4" t="inlineStr">
        <is>
          <t>Não vendido</t>
        </is>
      </c>
      <c r="D13" s="4" t="inlineStr">
        <is>
          <t>5</t>
        </is>
      </c>
      <c r="E13" s="5" t="inlineStr">
        <is>
          <t>15.000,00</t>
        </is>
      </c>
      <c r="F13" s="4" t="inlineStr">
        <is>
          <t>150.00</t>
        </is>
      </c>
    </row>
    <row collapsed="false" customFormat="false" customHeight="false" hidden="false" ht="12.1" outlineLevel="0" r="14">
      <c r="A14" s="5" t="s">
        <f>=HYPERLINK("https://leilaoonline.net/lote/detalhe/60091", "010")</f>
      </c>
      <c r="B14" s="4" t="s">
        <f>=HYPERLINK("https://leilaoonline.net/lote/detalhe/60091", " GRUPO GERADOR POLIDIESEL 53 KVA, COM MOTOR PERKINS, FUNCIONANDO - LOT 05")</f>
      </c>
      <c r="C14" s="4" t="inlineStr">
        <is>
          <t>Não vendido</t>
        </is>
      </c>
      <c r="D14" s="4" t="inlineStr">
        <is>
          <t>60</t>
        </is>
      </c>
      <c r="E14" s="5" t="inlineStr">
        <is>
          <t>10.900,00</t>
        </is>
      </c>
      <c r="F14" s="4" t="inlineStr">
        <is>
          <t>150.00</t>
        </is>
      </c>
    </row>
    <row collapsed="false" customFormat="false" customHeight="false" hidden="false" ht="12.1" outlineLevel="0" r="15">
      <c r="A15" s="5" t="s">
        <f>=HYPERLINK("https://leilaoonline.net/lote/detalhe/60093", "011")</f>
      </c>
      <c r="B15" s="4" t="s">
        <f>=HYPERLINK("https://leilaoonline.net/lote/detalhe/60093", "GRUPO GERADOR CODIMA 60 KVA, NO ESTADO, PATRIMÔNIO G20-21 - LOT 21")</f>
      </c>
      <c r="C15" s="4" t="inlineStr">
        <is>
          <t>Não vendido</t>
        </is>
      </c>
      <c r="D15" s="4" t="inlineStr">
        <is>
          <t>2</t>
        </is>
      </c>
      <c r="E15" s="5" t="inlineStr">
        <is>
          <t>12.250,00</t>
        </is>
      </c>
      <c r="F15" s="4" t="inlineStr">
        <is>
          <t>150.00</t>
        </is>
      </c>
    </row>
    <row collapsed="false" customFormat="false" customHeight="false" hidden="false" ht="12.1" outlineLevel="0" r="16">
      <c r="A16" s="5" t="s">
        <f>=HYPERLINK("https://leilaoonline.net/lote/detalhe/60101", "012")</f>
      </c>
      <c r="B16" s="4" t="s">
        <f>=HYPERLINK("https://leilaoonline.net/lote/detalhe/60101", "GERADOR 125KVA MOTOR DIESEL ")</f>
      </c>
      <c r="C16" s="4" t="inlineStr">
        <is>
          <t>Não vendido</t>
        </is>
      </c>
      <c r="D16" s="4" t="inlineStr">
        <is>
          <t>2</t>
        </is>
      </c>
      <c r="E16" s="5" t="inlineStr">
        <is>
          <t>4.250,00</t>
        </is>
      </c>
      <c r="F16" s="4" t="inlineStr">
        <is>
          <t>250.00</t>
        </is>
      </c>
    </row>
    <row collapsed="false" customFormat="false" customHeight="false" hidden="false" ht="12.1" outlineLevel="0" r="17">
      <c r="A17" s="5" t="s">
        <f>=HYPERLINK("https://leilaoonline.net/lote/detalhe/60095", "013")</f>
      </c>
      <c r="B17" s="4" t="s">
        <f>=HYPERLINK("https://leilaoonline.net/lote/detalhe/60095", "GERADOR DE ENERGIA 110/220 4KVA")</f>
      </c>
      <c r="C17" s="4" t="inlineStr">
        <is>
          <t>Não vendido</t>
        </is>
      </c>
      <c r="D17" s="4" t="inlineStr">
        <is>
          <t>2</t>
        </is>
      </c>
      <c r="E17" s="5" t="inlineStr">
        <is>
          <t>2.000,00</t>
        </is>
      </c>
      <c r="F17" s="4" t="inlineStr">
        <is>
          <t>150.00</t>
        </is>
      </c>
    </row>
    <row collapsed="false" customFormat="false" customHeight="false" hidden="false" ht="12.1" outlineLevel="0" r="18">
      <c r="A18" s="5" t="s">
        <f>=HYPERLINK("https://leilaoonline.net/lote/detalhe/60094", "014")</f>
      </c>
      <c r="B18" s="4" t="s">
        <f>=HYPERLINK("https://leilaoonline.net/lote/detalhe/60094", "GRUPO GERADOR MOTOREN WERKE 59 KVA, NO ESTADO, PATRIMÔNIO G20-23 - LOT 23")</f>
      </c>
      <c r="C18" s="4" t="inlineStr">
        <is>
          <t>Não vendido</t>
        </is>
      </c>
      <c r="D18" s="4" t="inlineStr">
        <is>
          <t>1</t>
        </is>
      </c>
      <c r="E18" s="5" t="inlineStr">
        <is>
          <t>8.750,00</t>
        </is>
      </c>
      <c r="F18" s="4" t="inlineStr">
        <is>
          <t>250.00</t>
        </is>
      </c>
    </row>
    <row collapsed="false" customFormat="false" customHeight="false" hidden="false" ht="12.1" outlineLevel="0" r="19">
      <c r="A19" s="5" t="s">
        <f>=HYPERLINK("https://leilaoonline.net/lote/detalhe/60092", "015")</f>
      </c>
      <c r="B19" s="4" t="s">
        <f>=HYPERLINK("https://leilaoonline.net/lote/detalhe/60092", "GRUPO GERADOR STEMAC 400 KVA, MOTOR CUMMINS NTA 855 REFORMADO 0,10. 220 VOLTS NO ESTADO, PATRIMÔNIO G20-18 - LOT 18")</f>
      </c>
      <c r="C19" s="4" t="inlineStr">
        <is>
          <t>Não vendido</t>
        </is>
      </c>
      <c r="D19" s="4" t="inlineStr">
        <is>
          <t>24</t>
        </is>
      </c>
      <c r="E19" s="5" t="inlineStr">
        <is>
          <t>24.150,00</t>
        </is>
      </c>
      <c r="F19" s="4" t="inlineStr">
        <is>
          <t>250.00</t>
        </is>
      </c>
    </row>
    <row collapsed="false" customFormat="false" customHeight="false" hidden="false" ht="12.1" outlineLevel="0" r="20">
      <c r="A20" s="5" t="s">
        <f>=HYPERLINK("https://leilaoonline.net/lote/detalhe/60090", "016")</f>
      </c>
      <c r="B20" s="4" t="s">
        <f>=HYPERLINK("https://leilaoonline.net/lote/detalhe/60090", "GRUPO GERADOR PALMERO 1.000 KVA")</f>
      </c>
      <c r="C20" s="4" t="inlineStr">
        <is>
          <t>Não vendido</t>
        </is>
      </c>
      <c r="D20" s="4" t="inlineStr">
        <is>
          <t>28</t>
        </is>
      </c>
      <c r="E20" s="5" t="inlineStr">
        <is>
          <t>27.500,00</t>
        </is>
      </c>
      <c r="F20" s="4" t="inlineStr">
        <is>
          <t>250.00</t>
        </is>
      </c>
    </row>
    <row collapsed="false" customFormat="false" customHeight="false" hidden="false" ht="12.1" outlineLevel="0" r="21">
      <c r="A21" s="5" t="s">
        <f>=HYPERLINK("https://leilaoonline.net/lote/detalhe/60089", "017")</f>
      </c>
      <c r="B21" s="4" t="s">
        <f>=HYPERLINK("https://leilaoonline.net/lote/detalhe/60089", " GRUPO GERADOR STEMAC 400 KVA, MOTOR CUMMINS NTA 855, REFORMADO, 0,10 BIG CAM, 380 VOLTS")</f>
      </c>
      <c r="C21" s="4" t="inlineStr">
        <is>
          <t>Não vendido</t>
        </is>
      </c>
      <c r="D21" s="4" t="inlineStr">
        <is>
          <t>30</t>
        </is>
      </c>
      <c r="E21" s="5" t="inlineStr">
        <is>
          <t>16.000,00</t>
        </is>
      </c>
      <c r="F21" s="4" t="inlineStr">
        <is>
          <t>250.00</t>
        </is>
      </c>
    </row>
    <row collapsed="false" customFormat="false" customHeight="false" hidden="false" ht="12.1" outlineLevel="0" r="22">
      <c r="A22" s="5" t="s">
        <f>=HYPERLINK("https://leilaoonline.net/lote/detalhe/60088", "018")</f>
      </c>
      <c r="B22" s="4" t="s">
        <f>=HYPERLINK("https://leilaoonline.net/lote/detalhe/60088", " GRUPO GERADOR STEMAC 150 KVA, GERADOR WEG 220/380/440 VOLTS, MOTOR SCANIA 112, FUNCIONANDO - LOT 11")</f>
      </c>
      <c r="C22" s="4" t="inlineStr">
        <is>
          <t>Não vendido</t>
        </is>
      </c>
      <c r="D22" s="4" t="inlineStr">
        <is>
          <t>5</t>
        </is>
      </c>
      <c r="E22" s="5" t="inlineStr">
        <is>
          <t>11.250,00</t>
        </is>
      </c>
      <c r="F22" s="4" t="inlineStr">
        <is>
          <t>250.00</t>
        </is>
      </c>
    </row>
    <row collapsed="false" customFormat="false" customHeight="false" hidden="false" ht="12.1" outlineLevel="0" r="23">
      <c r="A23" s="5" t="s">
        <f>=HYPERLINK("https://leilaoonline.net/lote/detalhe/60353", "021")</f>
      </c>
      <c r="B23" s="4" t="s">
        <f>=HYPERLINK("https://leilaoonline.net/lote/detalhe/60353", "PA CARREGADEIRA MASSEI FERGUSSOM ANO 86 PULA PULA")</f>
      </c>
      <c r="C23" s="4" t="inlineStr">
        <is>
          <t>Não vendido</t>
        </is>
      </c>
      <c r="D23" s="4" t="inlineStr">
        <is>
          <t>118</t>
        </is>
      </c>
      <c r="E23" s="5" t="inlineStr">
        <is>
          <t>27.800,00</t>
        </is>
      </c>
      <c r="F23" s="4" t="inlineStr">
        <is>
          <t>150.00</t>
        </is>
      </c>
    </row>
    <row collapsed="false" customFormat="false" customHeight="false" hidden="false" ht="12.1" outlineLevel="0" r="24">
      <c r="A24" s="5" t="s">
        <f>=HYPERLINK("https://leilaoonline.net/lote/detalhe/60352", "022")</f>
      </c>
      <c r="B24" s="4" t="s">
        <f>=HYPERLINK("https://leilaoonline.net/lote/detalhe/60352", "MASSEI FERGUSSOM ANO 1980 MODELO 275 - FUNCIONANDO")</f>
      </c>
      <c r="C24" s="4" t="inlineStr">
        <is>
          <t>Não vendido</t>
        </is>
      </c>
      <c r="D24" s="4" t="inlineStr">
        <is>
          <t>79</t>
        </is>
      </c>
      <c r="E24" s="5" t="inlineStr">
        <is>
          <t>22.550,00</t>
        </is>
      </c>
      <c r="F24" s="4" t="inlineStr">
        <is>
          <t>150.00</t>
        </is>
      </c>
    </row>
    <row collapsed="false" customFormat="false" customHeight="false" hidden="false" ht="12.1" outlineLevel="0" r="25">
      <c r="A25" s="5" t="s">
        <f>=HYPERLINK("https://leilaoonline.net/lote/detalhe/60067", "023")</f>
      </c>
      <c r="B25" s="4" t="s">
        <f>=HYPERLINK("https://leilaoonline.net/lote/detalhe/60067", "TRATOR CBT, COM PÁ CARREGADEIRA 1975 - FUNCIONANDO")</f>
      </c>
      <c r="C25" s="4" t="inlineStr">
        <is>
          <t>Vendido</t>
        </is>
      </c>
      <c r="D25" s="4" t="inlineStr">
        <is>
          <t>78</t>
        </is>
      </c>
      <c r="E25" s="5" t="inlineStr">
        <is>
          <t>16.350,00</t>
        </is>
      </c>
      <c r="F25" s="4" t="inlineStr">
        <is>
          <t>150.00</t>
        </is>
      </c>
    </row>
    <row collapsed="false" customFormat="false" customHeight="false" hidden="false" ht="12.1" outlineLevel="0" r="26">
      <c r="A26" s="5" t="s">
        <f>=HYPERLINK("https://leilaoonline.net/lote/detalhe/60063", "024")</f>
      </c>
      <c r="B26" s="4" t="s">
        <f>=HYPERLINK("https://leilaoonline.net/lote/detalhe/60063", "TRATOR VALMET 360 ANO 1964")</f>
      </c>
      <c r="C26" s="4" t="inlineStr">
        <is>
          <t>Não vendido</t>
        </is>
      </c>
      <c r="D26" s="4" t="inlineStr">
        <is>
          <t>45</t>
        </is>
      </c>
      <c r="E26" s="5" t="inlineStr">
        <is>
          <t>7.600,00</t>
        </is>
      </c>
      <c r="F26" s="4" t="inlineStr">
        <is>
          <t>150.00</t>
        </is>
      </c>
    </row>
    <row collapsed="false" customFormat="false" customHeight="false" hidden="false" ht="12.1" outlineLevel="0" r="27">
      <c r="A27" s="5" t="s">
        <f>=HYPERLINK("https://leilaoonline.net/lote/detalhe/60056", "025")</f>
      </c>
      <c r="B27" s="4" t="s">
        <f>=HYPERLINK("https://leilaoonline.net/lote/detalhe/60056", "TRATOR VALMET 85 ID ANO76")</f>
      </c>
      <c r="C27" s="4" t="inlineStr">
        <is>
          <t>Vendido</t>
        </is>
      </c>
      <c r="D27" s="4" t="inlineStr">
        <is>
          <t>54</t>
        </is>
      </c>
      <c r="E27" s="5" t="inlineStr">
        <is>
          <t>13.450,00</t>
        </is>
      </c>
      <c r="F27" s="4" t="inlineStr">
        <is>
          <t>150.00</t>
        </is>
      </c>
    </row>
    <row collapsed="false" customFormat="false" customHeight="false" hidden="false" ht="12.1" outlineLevel="0" r="28">
      <c r="A28" s="5" t="s">
        <f>=HYPERLINK("https://leilaoonline.net/lote/detalhe/60058", "026")</f>
      </c>
      <c r="B28" s="4" t="s">
        <f>=HYPERLINK("https://leilaoonline.net/lote/detalhe/60058", "TRATOR BUKH, MOTOR FUNDIDO")</f>
      </c>
      <c r="C28" s="4" t="inlineStr">
        <is>
          <t>Vendido</t>
        </is>
      </c>
      <c r="D28" s="4" t="inlineStr">
        <is>
          <t>20</t>
        </is>
      </c>
      <c r="E28" s="5" t="inlineStr">
        <is>
          <t>4.550,00</t>
        </is>
      </c>
      <c r="F28" s="4" t="inlineStr">
        <is>
          <t>150.00</t>
        </is>
      </c>
    </row>
    <row collapsed="false" customFormat="false" customHeight="false" hidden="false" ht="12.1" outlineLevel="0" r="29">
      <c r="A29" s="5" t="s">
        <f>=HYPERLINK("https://leilaoonline.net/lote/detalhe/60062", "027")</f>
      </c>
      <c r="B29" s="4" t="s">
        <f>=HYPERLINK("https://leilaoonline.net/lote/detalhe/60062", "COLHEITADEIRA MF 3640 ANO 1985 COM BOCA DE MILHO")</f>
      </c>
      <c r="C29" s="4" t="inlineStr">
        <is>
          <t>Não vendido</t>
        </is>
      </c>
      <c r="D29" s="4" t="inlineStr">
        <is>
          <t>14</t>
        </is>
      </c>
      <c r="E29" s="5" t="inlineStr">
        <is>
          <t>4.250,00</t>
        </is>
      </c>
      <c r="F29" s="4" t="inlineStr">
        <is>
          <t>250.00</t>
        </is>
      </c>
    </row>
    <row collapsed="false" customFormat="false" customHeight="false" hidden="false" ht="12.1" outlineLevel="0" r="30">
      <c r="A30" s="5" t="s">
        <f>=HYPERLINK("https://leilaoonline.net/lote/detalhe/60354", "028")</f>
      </c>
      <c r="B30" s="4" t="s">
        <f>=HYPERLINK("https://leilaoonline.net/lote/detalhe/60354", "CARRETA ROSSETI ANO 86 PARA 2500KG - ESPARRAMAR CALCARREO")</f>
      </c>
      <c r="C30" s="4" t="inlineStr">
        <is>
          <t>Não vendido</t>
        </is>
      </c>
      <c r="D30" s="4" t="inlineStr">
        <is>
          <t>7</t>
        </is>
      </c>
      <c r="E30" s="5" t="inlineStr">
        <is>
          <t>2.500,00</t>
        </is>
      </c>
      <c r="F30" s="4" t="inlineStr">
        <is>
          <t>150.00</t>
        </is>
      </c>
    </row>
    <row collapsed="false" customFormat="false" customHeight="false" hidden="false" ht="12.1" outlineLevel="0" r="31">
      <c r="A31" s="5" t="s">
        <f>=HYPERLINK("https://leilaoonline.net/lote/detalhe/60355", "029")</f>
      </c>
      <c r="B31" s="4" t="s">
        <f>=HYPERLINK("https://leilaoonline.net/lote/detalhe/60355", "VALMET 65 I.D, ANO 1978")</f>
      </c>
      <c r="C31" s="4" t="inlineStr">
        <is>
          <t>Não vendido</t>
        </is>
      </c>
      <c r="D31" s="4" t="inlineStr">
        <is>
          <t>91</t>
        </is>
      </c>
      <c r="E31" s="5" t="inlineStr">
        <is>
          <t>17.050,00</t>
        </is>
      </c>
      <c r="F31" s="4" t="inlineStr">
        <is>
          <t>150.00</t>
        </is>
      </c>
    </row>
    <row collapsed="false" customFormat="false" customHeight="false" hidden="false" ht="12.1" outlineLevel="0" r="32">
      <c r="A32" s="5" t="s">
        <f>=HYPERLINK("https://leilaoonline.net/lote/detalhe/60065", "030")</f>
      </c>
      <c r="B32" s="4" t="s">
        <f>=HYPERLINK("https://leilaoonline.net/lote/detalhe/60065", " veja vídeo - ONIBUS M.BENZ/INDUSCAR FOZ U, ANO 2010/2010 CAP 31 P - FUNCIONANDO")</f>
      </c>
      <c r="C32" s="4" t="inlineStr">
        <is>
          <t>Não vendido</t>
        </is>
      </c>
      <c r="D32" s="4" t="inlineStr">
        <is>
          <t>6</t>
        </is>
      </c>
      <c r="E32" s="5" t="inlineStr">
        <is>
          <t>21.500,00</t>
        </is>
      </c>
      <c r="F32" s="4" t="inlineStr">
        <is>
          <t>500.00</t>
        </is>
      </c>
    </row>
    <row collapsed="false" customFormat="false" customHeight="false" hidden="false" ht="12.1" outlineLevel="0" r="33">
      <c r="A33" s="5" t="s">
        <f>=HYPERLINK("https://leilaoonline.net/lote/detalhe/60066", "031")</f>
      </c>
      <c r="B33" s="4" t="s">
        <f>=HYPERLINK("https://leilaoonline.net/lote/detalhe/60066", "ÔNIBUS M.BENZ/INDUSCAR APACHE U, ANO 2010/2010 CAP 26 P - FUNCIONANDO aguarde vídeo em breve")</f>
      </c>
      <c r="C33" s="4" t="inlineStr">
        <is>
          <t>Não vendido</t>
        </is>
      </c>
      <c r="D33" s="4" t="inlineStr">
        <is>
          <t>9</t>
        </is>
      </c>
      <c r="E33" s="5" t="inlineStr">
        <is>
          <t>31.500,00</t>
        </is>
      </c>
      <c r="F33" s="4" t="inlineStr">
        <is>
          <t>250.00</t>
        </is>
      </c>
    </row>
    <row collapsed="false" customFormat="false" customHeight="false" hidden="false" ht="12.1" outlineLevel="0" r="34">
      <c r="A34" s="5" t="s">
        <f>=HYPERLINK("https://leilaoonline.net/lote/detalhe/60103", "032")</f>
      </c>
      <c r="B34" s="4" t="s">
        <f>=HYPERLINK("https://leilaoonline.net/lote/detalhe/60103", "IVECO; DAILY GREENCAR MO; 2014/2014; BRANCA; DIESEL - FUNCIONANDO - IPVA 2020 PAGO")</f>
      </c>
      <c r="C34" s="4" t="inlineStr">
        <is>
          <t>Não vendido</t>
        </is>
      </c>
      <c r="D34" s="4" t="inlineStr">
        <is>
          <t>39</t>
        </is>
      </c>
      <c r="E34" s="5" t="inlineStr">
        <is>
          <t>53.900,00</t>
        </is>
      </c>
      <c r="F34" s="4" t="inlineStr">
        <is>
          <t>550.00</t>
        </is>
      </c>
    </row>
    <row collapsed="false" customFormat="false" customHeight="false" hidden="false" ht="12.1" outlineLevel="0" r="35">
      <c r="A35" s="5" t="s">
        <f>=HYPERLINK("https://leilaoonline.net/lote/detalhe/60102", "033")</f>
      </c>
      <c r="B35" s="4" t="s">
        <f>=HYPERLINK("https://leilaoonline.net/lote/detalhe/60102", "HYUNDAI; HR HDB; 2007/2008; BRANCA; DIESEL - FUNCIONANDO - IPVA 2020 PAGO")</f>
      </c>
      <c r="C35" s="4" t="inlineStr">
        <is>
          <t>Não vendido</t>
        </is>
      </c>
      <c r="D35" s="4" t="inlineStr">
        <is>
          <t>15</t>
        </is>
      </c>
      <c r="E35" s="5" t="inlineStr">
        <is>
          <t>28.250,00</t>
        </is>
      </c>
      <c r="F35" s="4" t="inlineStr">
        <is>
          <t>550.00</t>
        </is>
      </c>
    </row>
    <row collapsed="false" customFormat="false" customHeight="false" hidden="false" ht="12.1" outlineLevel="0" r="36">
      <c r="A36" s="5" t="s">
        <f>=HYPERLINK("https://leilaoonline.net/lote/detalhe/60104", "034")</f>
      </c>
      <c r="B36" s="4" t="s">
        <f>=HYPERLINK("https://leilaoonline.net/lote/detalhe/60104", "VW; SAVEIRO 1.6; 2006/2007; BRANCA; ALCO./GASOL - FUNCIONANDO - IPVA  PAGO")</f>
      </c>
      <c r="C36" s="4" t="inlineStr">
        <is>
          <t>Não vendido</t>
        </is>
      </c>
      <c r="D36" s="4" t="inlineStr">
        <is>
          <t>46</t>
        </is>
      </c>
      <c r="E36" s="5" t="inlineStr">
        <is>
          <t>13.800,00</t>
        </is>
      </c>
      <c r="F36" s="4" t="inlineStr">
        <is>
          <t>150.00</t>
        </is>
      </c>
    </row>
    <row collapsed="false" customFormat="false" customHeight="false" hidden="false" ht="12.1" outlineLevel="0" r="37">
      <c r="A37" s="5" t="s">
        <f>=HYPERLINK("https://leilaoonline.net/lote/detalhe/60416", "035")</f>
      </c>
      <c r="B37" s="4" t="s">
        <f>=HYPERLINK("https://leilaoonline.net/lote/detalhe/60416", "veja o vídeo - FIAT DOBLO RONTAN AMB2, 2009/2009; BRANCA; ALCO./GASOL. - FUNCIONANDO - IPVA 2020 PAGO")</f>
      </c>
      <c r="C37" s="4" t="inlineStr">
        <is>
          <t>Vendido</t>
        </is>
      </c>
      <c r="D37" s="4" t="inlineStr">
        <is>
          <t>53</t>
        </is>
      </c>
      <c r="E37" s="5" t="inlineStr">
        <is>
          <t>14.000,00</t>
        </is>
      </c>
      <c r="F37" s="4" t="inlineStr">
        <is>
          <t>150.00</t>
        </is>
      </c>
    </row>
    <row collapsed="false" customFormat="false" customHeight="false" hidden="false" ht="12.1" outlineLevel="0" r="38">
      <c r="A38" s="5" t="s">
        <f>=HYPERLINK("https://leilaoonline.net/lote/detalhe/60082", "036")</f>
      </c>
      <c r="B38" s="4" t="s">
        <f>=HYPERLINK("https://leilaoonline.net/lote/detalhe/60082", "CABINE DE CAMINHÃO FORD F600, ANO 1978 ATÉ 1982")</f>
      </c>
      <c r="C38" s="4" t="inlineStr">
        <is>
          <t>Não vendido</t>
        </is>
      </c>
      <c r="D38" s="4" t="inlineStr">
        <is>
          <t>8</t>
        </is>
      </c>
      <c r="E38" s="5" t="inlineStr">
        <is>
          <t>5.250,00</t>
        </is>
      </c>
      <c r="F38" s="4" t="inlineStr">
        <is>
          <t>150.00</t>
        </is>
      </c>
    </row>
    <row collapsed="false" customFormat="false" customHeight="false" hidden="false" ht="12.1" outlineLevel="0" r="39">
      <c r="A39" s="5" t="s">
        <f>=HYPERLINK("https://leilaoonline.net/lote/detalhe/60100", "037")</f>
      </c>
      <c r="B39" s="4" t="s">
        <f>=HYPERLINK("https://leilaoonline.net/lote/detalhe/60100", "GAIOLA DO CAMINHÃO MERCEDES BENZ COM 6.70 METROS")</f>
      </c>
      <c r="C39" s="4" t="inlineStr">
        <is>
          <t>Não vendido</t>
        </is>
      </c>
      <c r="D39" s="4" t="inlineStr">
        <is>
          <t>8</t>
        </is>
      </c>
      <c r="E39" s="5" t="inlineStr">
        <is>
          <t>3.250,00</t>
        </is>
      </c>
      <c r="F39" s="4" t="inlineStr">
        <is>
          <t>150.00</t>
        </is>
      </c>
    </row>
    <row collapsed="false" customFormat="false" customHeight="false" hidden="false" ht="12.1" outlineLevel="0" r="40">
      <c r="A40" s="5" t="s">
        <f>=HYPERLINK("https://leilaoonline.net/lote/detalhe/60074", "038")</f>
      </c>
      <c r="B40" s="4" t="s">
        <f>=HYPERLINK("https://leilaoonline.net/lote/detalhe/60074", "SOBRE GUARDA PARA TRANSPORTE DE ANIMAIS, MADEIRA YPE. MEDIDAS: 5,90M (COMPRIMENTO) X 1,90M (ALTURA) X 2,50M (LARGURA)")</f>
      </c>
      <c r="C40" s="4" t="inlineStr">
        <is>
          <t>Não vendido</t>
        </is>
      </c>
      <c r="D40" s="4" t="inlineStr">
        <is>
          <t>9</t>
        </is>
      </c>
      <c r="E40" s="5" t="inlineStr">
        <is>
          <t>2.500,00</t>
        </is>
      </c>
      <c r="F40" s="4" t="inlineStr">
        <is>
          <t>250.00</t>
        </is>
      </c>
    </row>
    <row collapsed="false" customFormat="false" customHeight="false" hidden="false" ht="12.1" outlineLevel="0" r="41">
      <c r="A41" s="5" t="s">
        <f>=HYPERLINK("https://leilaoonline.net/lote/detalhe/60097", "039")</f>
      </c>
      <c r="B41" s="4" t="s">
        <f>=HYPERLINK("https://leilaoonline.net/lote/detalhe/60097", "BOMBA DE IRRIGACAO BOMBA KSB 80-40/2 MOTOR DE 30 CV BAIXA ROTACAO E PAINEL ELETRICO")</f>
      </c>
      <c r="C41" s="4" t="inlineStr">
        <is>
          <t>Não vendido</t>
        </is>
      </c>
      <c r="D41" s="4" t="inlineStr">
        <is>
          <t>4</t>
        </is>
      </c>
      <c r="E41" s="5" t="inlineStr">
        <is>
          <t>1.450,00</t>
        </is>
      </c>
      <c r="F41" s="4" t="inlineStr">
        <is>
          <t>150.00</t>
        </is>
      </c>
    </row>
    <row collapsed="false" customFormat="false" customHeight="false" hidden="false" ht="12.1" outlineLevel="0" r="42">
      <c r="A42" s="5" t="s">
        <f>=HYPERLINK("https://leilaoonline.net/lote/detalhe/60059", "040")</f>
      </c>
      <c r="B42" s="4" t="s">
        <f>=HYPERLINK("https://leilaoonline.net/lote/detalhe/60059", "TELAS REDUTORES MANDÍBULAS CUNHAS  COMPRESSORES e outros")</f>
      </c>
      <c r="C42" s="4" t="inlineStr">
        <is>
          <t>Não vendido</t>
        </is>
      </c>
      <c r="D42" s="4" t="inlineStr">
        <is>
          <t>1</t>
        </is>
      </c>
      <c r="E42" s="5" t="inlineStr">
        <is>
          <t>5.000,00</t>
        </is>
      </c>
      <c r="F42" s="4" t="inlineStr">
        <is>
          <t>1000.00</t>
        </is>
      </c>
    </row>
    <row collapsed="false" customFormat="false" customHeight="false" hidden="false" ht="12.1" outlineLevel="0" r="43">
      <c r="A43" s="5" t="s">
        <f>=HYPERLINK("https://leilaoonline.net/lote/detalhe/60061", "041")</f>
      </c>
      <c r="B43" s="4" t="s">
        <f>=HYPERLINK("https://leilaoonline.net/lote/detalhe/60061", "BRITADOR 80/20 MARCA PLANG")</f>
      </c>
      <c r="C43" s="4" t="inlineStr">
        <is>
          <t>Não vendido</t>
        </is>
      </c>
      <c r="D43" s="4" t="inlineStr">
        <is>
          <t>18</t>
        </is>
      </c>
      <c r="E43" s="5" t="inlineStr">
        <is>
          <t>22.000,00</t>
        </is>
      </c>
      <c r="F43" s="4" t="inlineStr">
        <is>
          <t>1000.00</t>
        </is>
      </c>
    </row>
    <row collapsed="false" customFormat="false" customHeight="false" hidden="false" ht="12.1" outlineLevel="0" r="44">
      <c r="A44" s="5" t="s">
        <f>=HYPERLINK("https://leilaoonline.net/lote/detalhe/60060", "042")</f>
      </c>
      <c r="B44" s="4" t="s">
        <f>=HYPERLINK("https://leilaoonline.net/lote/detalhe/60060", "USINA DOSADORA COMPLETA  ")</f>
      </c>
      <c r="C44" s="4" t="inlineStr">
        <is>
          <t>Não vendido</t>
        </is>
      </c>
      <c r="D44" s="4" t="inlineStr">
        <is>
          <t>0</t>
        </is>
      </c>
      <c r="E44" s="5" t="inlineStr">
        <is>
          <t>100.000,00</t>
        </is>
      </c>
      <c r="F44" s="4" t="inlineStr">
        <is>
          <t>5000.00</t>
        </is>
      </c>
    </row>
    <row collapsed="false" customFormat="false" customHeight="false" hidden="false" ht="12.1" outlineLevel="0" r="45">
      <c r="A45" s="5" t="s">
        <f>=HYPERLINK("https://leilaoonline.net/lote/detalhe/60052", "048")</f>
      </c>
      <c r="B45" s="4" t="s">
        <f>=HYPERLINK("https://leilaoonline.net/lote/detalhe/60052", "CARRETEL ENROLADOR")</f>
      </c>
      <c r="C45" s="4" t="inlineStr">
        <is>
          <t>Não vendido</t>
        </is>
      </c>
      <c r="D45" s="4" t="inlineStr">
        <is>
          <t>0</t>
        </is>
      </c>
      <c r="E45" s="5" t="inlineStr">
        <is>
          <t>1.000,00</t>
        </is>
      </c>
      <c r="F45" s="4" t="inlineStr">
        <is>
          <t>150.00</t>
        </is>
      </c>
    </row>
    <row collapsed="false" customFormat="false" customHeight="false" hidden="false" ht="12.1" outlineLevel="0" r="46">
      <c r="A46" s="5" t="s">
        <f>=HYPERLINK("https://leilaoonline.net/lote/detalhe/60055", "055")</f>
      </c>
      <c r="B46" s="4" t="s">
        <f>=HYPERLINK("https://leilaoonline.net/lote/detalhe/60055", "GUINDASTE 4,3TM E3 - CR + CESTO AEREO; SERIE Y02C004304; POUCAS HORAS DE USO")</f>
      </c>
      <c r="C46" s="4" t="inlineStr">
        <is>
          <t>Não vendido</t>
        </is>
      </c>
      <c r="D46" s="4" t="inlineStr">
        <is>
          <t>26</t>
        </is>
      </c>
      <c r="E46" s="5" t="inlineStr">
        <is>
          <t>49.500,00</t>
        </is>
      </c>
      <c r="F46" s="4" t="inlineStr">
        <is>
          <t>500.00</t>
        </is>
      </c>
    </row>
    <row collapsed="false" customFormat="false" customHeight="false" hidden="false" ht="12.1" outlineLevel="0" r="47">
      <c r="A47" s="5" t="s">
        <f>=HYPERLINK("https://leilaoonline.net/lote/detalhe/60070", "060")</f>
      </c>
      <c r="B47" s="4" t="s">
        <f>=HYPERLINK("https://leilaoonline.net/lote/detalhe/60070", "ROÇADEIRA DE ARRASTO, DIFERENCIAL - FUNCIONANDO, MAIS 1 (UMA) BOMBA DE ÁGUA, COM ENTRADA DE 3,5 POLEGADAS E SAÍDA DE 2,5 POLEGADAS")</f>
      </c>
      <c r="C47" s="4" t="inlineStr">
        <is>
          <t>Não vendido</t>
        </is>
      </c>
      <c r="D47" s="4" t="inlineStr">
        <is>
          <t>21</t>
        </is>
      </c>
      <c r="E47" s="5" t="inlineStr">
        <is>
          <t>3.500,00</t>
        </is>
      </c>
      <c r="F47" s="4" t="inlineStr">
        <is>
          <t>150.00</t>
        </is>
      </c>
    </row>
    <row collapsed="false" customFormat="false" customHeight="false" hidden="false" ht="12.1" outlineLevel="0" r="48">
      <c r="A48" s="5" t="s">
        <f>=HYPERLINK("https://leilaoonline.net/lote/detalhe/60072", "061")</f>
      </c>
      <c r="B48" s="4" t="s">
        <f>=HYPERLINK("https://leilaoonline.net/lote/detalhe/60072", "ARADO SANTA IZABEL, DISCOS COM 29 POLEGADAS. ANO FABRICAÇÃO: 02/2004. MODELO PSH 4 30. NÚMERO DE SÉRIE: C11G0102")</f>
      </c>
      <c r="C48" s="4" t="inlineStr">
        <is>
          <t>Não vendido</t>
        </is>
      </c>
      <c r="D48" s="4" t="inlineStr">
        <is>
          <t>19</t>
        </is>
      </c>
      <c r="E48" s="5" t="inlineStr">
        <is>
          <t>3.200,00</t>
        </is>
      </c>
      <c r="F48" s="4" t="inlineStr">
        <is>
          <t>150.00</t>
        </is>
      </c>
    </row>
    <row collapsed="false" customFormat="false" customHeight="false" hidden="false" ht="12.1" outlineLevel="0" r="49">
      <c r="A49" s="5" t="s">
        <f>=HYPERLINK("https://leilaoonline.net/lote/detalhe/60076", "062")</f>
      </c>
      <c r="B49" s="4" t="s">
        <f>=HYPERLINK("https://leilaoonline.net/lote/detalhe/60076", "PLANTADEIRA SLC")</f>
      </c>
      <c r="C49" s="4" t="inlineStr">
        <is>
          <t>Não vendido</t>
        </is>
      </c>
      <c r="D49" s="4" t="inlineStr">
        <is>
          <t>1</t>
        </is>
      </c>
      <c r="E49" s="5" t="inlineStr">
        <is>
          <t>350,00</t>
        </is>
      </c>
      <c r="F49" s="4" t="inlineStr">
        <is>
          <t>150.00</t>
        </is>
      </c>
    </row>
    <row collapsed="false" customFormat="false" customHeight="false" hidden="false" ht="12.1" outlineLevel="0" r="50">
      <c r="A50" s="5" t="s">
        <f>=HYPERLINK("https://leilaoonline.net/lote/detalhe/60071", "063")</f>
      </c>
      <c r="B50" s="4" t="s">
        <f>=HYPERLINK("https://leilaoonline.net/lote/detalhe/60071", "PLAINA DE HIDRÁULICO DE 2,2M. DE LÂMINA, MAIS 1 (UMA) GRADE DE 24 DISCOS")</f>
      </c>
      <c r="C50" s="4" t="inlineStr">
        <is>
          <t>Vendido</t>
        </is>
      </c>
      <c r="D50" s="4" t="inlineStr">
        <is>
          <t>15</t>
        </is>
      </c>
      <c r="E50" s="5" t="inlineStr">
        <is>
          <t>3.050,00</t>
        </is>
      </c>
      <c r="F50" s="4" t="inlineStr">
        <is>
          <t>150.00</t>
        </is>
      </c>
    </row>
    <row collapsed="false" customFormat="false" customHeight="false" hidden="false" ht="12.1" outlineLevel="0" r="51">
      <c r="A51" s="5" t="s">
        <f>=HYPERLINK("https://leilaoonline.net/lote/detalhe/60096", "065")</f>
      </c>
      <c r="B51" s="4" t="s">
        <f>=HYPERLINK("https://leilaoonline.net/lote/detalhe/60096", "GRADE ARADORA 24 DISCOS MARCA BALDAN")</f>
      </c>
      <c r="C51" s="4" t="inlineStr">
        <is>
          <t>Vendido</t>
        </is>
      </c>
      <c r="D51" s="4" t="inlineStr">
        <is>
          <t>14</t>
        </is>
      </c>
      <c r="E51" s="5" t="inlineStr">
        <is>
          <t>4.600,00</t>
        </is>
      </c>
      <c r="F51" s="4" t="inlineStr">
        <is>
          <t>150.00</t>
        </is>
      </c>
    </row>
    <row collapsed="false" customFormat="false" customHeight="false" hidden="false" ht="12.1" outlineLevel="0" r="52">
      <c r="A52" s="5" t="s">
        <f>=HYPERLINK("https://leilaoonline.net/lote/detalhe/60081", "066")</f>
      </c>
      <c r="B52" s="4" t="s">
        <f>=HYPERLINK("https://leilaoonline.net/lote/detalhe/60081", "MÁQUINA DE DESENROLAR FIOS PARA FAZER TELAS ")</f>
      </c>
      <c r="C52" s="4" t="inlineStr">
        <is>
          <t>Não vendido</t>
        </is>
      </c>
      <c r="D52" s="4" t="inlineStr">
        <is>
          <t>0</t>
        </is>
      </c>
      <c r="E52" s="5" t="inlineStr">
        <is>
          <t>250,00</t>
        </is>
      </c>
      <c r="F52" s="4" t="inlineStr">
        <is>
          <t>150.00</t>
        </is>
      </c>
    </row>
    <row collapsed="false" customFormat="false" customHeight="false" hidden="false" ht="12.1" outlineLevel="0" r="53">
      <c r="A53" s="5" t="s">
        <f>=HYPERLINK("https://leilaoonline.net/lote/detalhe/60084", "067")</f>
      </c>
      <c r="B53" s="4" t="s">
        <f>=HYPERLINK("https://leilaoonline.net/lote/detalhe/60084", "MOTOR PERKINS 04 CILINDROS Q 20 B PARA CAMINHONETE D20 BOM ESTADO")</f>
      </c>
      <c r="C53" s="4" t="inlineStr">
        <is>
          <t>Não vendido</t>
        </is>
      </c>
      <c r="D53" s="4" t="inlineStr">
        <is>
          <t>13</t>
        </is>
      </c>
      <c r="E53" s="5" t="inlineStr">
        <is>
          <t>5.750,00</t>
        </is>
      </c>
      <c r="F53" s="4" t="inlineStr">
        <is>
          <t>250.00</t>
        </is>
      </c>
    </row>
    <row collapsed="false" customFormat="false" customHeight="false" hidden="false" ht="12.1" outlineLevel="0" r="54">
      <c r="A54" s="5" t="s">
        <f>=HYPERLINK("https://leilaoonline.net/lote/detalhe/60068", "068")</f>
      </c>
      <c r="B54" s="4" t="s">
        <f>=HYPERLINK("https://leilaoonline.net/lote/detalhe/60068", "MOTOR PERKINS DE 3 CILINDROS, COM RADIADOR ")</f>
      </c>
      <c r="C54" s="4" t="inlineStr">
        <is>
          <t>Vendido</t>
        </is>
      </c>
      <c r="D54" s="4" t="inlineStr">
        <is>
          <t>16</t>
        </is>
      </c>
      <c r="E54" s="5" t="inlineStr">
        <is>
          <t>3.050,00</t>
        </is>
      </c>
      <c r="F54" s="4" t="inlineStr">
        <is>
          <t>150.00</t>
        </is>
      </c>
    </row>
    <row collapsed="false" customFormat="false" customHeight="false" hidden="false" ht="12.1" outlineLevel="0" r="55">
      <c r="A55" s="5" t="s">
        <f>=HYPERLINK("https://leilaoonline.net/lote/detalhe/60057", "069")</f>
      </c>
      <c r="B55" s="4" t="s">
        <f>=HYPERLINK("https://leilaoonline.net/lote/detalhe/60057", "VÁLVULA ARAVAL")</f>
      </c>
      <c r="C55" s="4" t="inlineStr">
        <is>
          <t>Não vendido</t>
        </is>
      </c>
      <c r="D55" s="4" t="inlineStr">
        <is>
          <t>0</t>
        </is>
      </c>
      <c r="E55" s="5" t="inlineStr">
        <is>
          <t>100,00</t>
        </is>
      </c>
      <c r="F55" s="4" t="inlineStr">
        <is>
          <t>30.00</t>
        </is>
      </c>
    </row>
    <row collapsed="false" customFormat="false" customHeight="false" hidden="false" ht="12.1" outlineLevel="0" r="56">
      <c r="A56" s="5" t="s">
        <f>=HYPERLINK("https://leilaoonline.net/lote/detalhe/60083", "069")</f>
      </c>
      <c r="B56" s="4" t="s">
        <f>=HYPERLINK("https://leilaoonline.net/lote/detalhe/60083", "DIFERENCIAL DE MERCEDES BENZ 1513, COROA E PINHÃO 7 X 40. FREIO À ÓLEO. 04 PORQUINHO DE DIFERENCIAL TINKEM (FORD OU CHEVROLET)")</f>
      </c>
      <c r="C56" s="4" t="inlineStr">
        <is>
          <t>Não vendido</t>
        </is>
      </c>
      <c r="D56" s="4" t="inlineStr">
        <is>
          <t>5</t>
        </is>
      </c>
      <c r="E56" s="5" t="inlineStr">
        <is>
          <t>1.100,00</t>
        </is>
      </c>
      <c r="F56" s="4" t="inlineStr">
        <is>
          <t>150.00</t>
        </is>
      </c>
    </row>
    <row collapsed="false" customFormat="false" customHeight="false" hidden="false" ht="12.1" outlineLevel="0" r="57">
      <c r="A57" s="5" t="s">
        <f>=HYPERLINK("https://leilaoonline.net/lote/detalhe/60080", "070")</f>
      </c>
      <c r="B57" s="4" t="s">
        <f>=HYPERLINK("https://leilaoonline.net/lote/detalhe/60080", "4 PNEUS DE KOMBI, 185/ 60R. ARO 14")</f>
      </c>
      <c r="C57" s="4" t="inlineStr">
        <is>
          <t>Não vendido</t>
        </is>
      </c>
      <c r="D57" s="4" t="inlineStr">
        <is>
          <t>4</t>
        </is>
      </c>
      <c r="E57" s="5" t="inlineStr">
        <is>
          <t>400,00</t>
        </is>
      </c>
      <c r="F57" s="4" t="inlineStr">
        <is>
          <t>100.00</t>
        </is>
      </c>
    </row>
    <row collapsed="false" customFormat="false" customHeight="false" hidden="false" ht="12.1" outlineLevel="0" r="58">
      <c r="A58" s="5" t="s">
        <f>=HYPERLINK("https://leilaoonline.net/lote/detalhe/60073", "071")</f>
      </c>
      <c r="B58" s="4" t="s">
        <f>=HYPERLINK("https://leilaoonline.net/lote/detalhe/60073", "2 (DUAS) CALCAREADEIRAS / ADUBADEIRA (VICON)")</f>
      </c>
      <c r="C58" s="4" t="inlineStr">
        <is>
          <t>Vendido</t>
        </is>
      </c>
      <c r="D58" s="4" t="inlineStr">
        <is>
          <t>16</t>
        </is>
      </c>
      <c r="E58" s="5" t="inlineStr">
        <is>
          <t>2.750,00</t>
        </is>
      </c>
      <c r="F58" s="4" t="inlineStr">
        <is>
          <t>150.00</t>
        </is>
      </c>
    </row>
    <row collapsed="false" customFormat="false" customHeight="false" hidden="false" ht="12.1" outlineLevel="0" r="59">
      <c r="A59" s="5" t="s">
        <f>=HYPERLINK("https://leilaoonline.net/lote/detalhe/60077", "072")</f>
      </c>
      <c r="B59" s="4" t="s">
        <f>=HYPERLINK("https://leilaoonline.net/lote/detalhe/60077", "ENSILADEIRA PARA CAPIM E MILHO, DE 9 FACAS")</f>
      </c>
      <c r="C59" s="4" t="inlineStr">
        <is>
          <t>Não vendido</t>
        </is>
      </c>
      <c r="D59" s="4" t="inlineStr">
        <is>
          <t>3</t>
        </is>
      </c>
      <c r="E59" s="5" t="inlineStr">
        <is>
          <t>1.000,00</t>
        </is>
      </c>
      <c r="F59" s="4" t="inlineStr">
        <is>
          <t>250.00</t>
        </is>
      </c>
    </row>
    <row collapsed="false" customFormat="false" customHeight="false" hidden="false" ht="12.1" outlineLevel="0" r="60">
      <c r="A60" s="5" t="s">
        <f>=HYPERLINK("https://leilaoonline.net/lote/detalhe/60075", "078")</f>
      </c>
      <c r="B60" s="4" t="s">
        <f>=HYPERLINK("https://leilaoonline.net/lote/detalhe/60075", "RISCADOR E ESPARRAMADOR DE CALCÁRIO")</f>
      </c>
      <c r="C60" s="4" t="inlineStr">
        <is>
          <t>Não vendido</t>
        </is>
      </c>
      <c r="D60" s="4" t="inlineStr">
        <is>
          <t>3</t>
        </is>
      </c>
      <c r="E60" s="5" t="inlineStr">
        <is>
          <t>800,00</t>
        </is>
      </c>
      <c r="F60" s="4" t="inlineStr">
        <is>
          <t>150.00</t>
        </is>
      </c>
    </row>
    <row collapsed="false" customFormat="false" customHeight="false" hidden="false" ht="12.1" outlineLevel="0" r="61">
      <c r="A61" s="5" t="s">
        <f>=HYPERLINK("https://leilaoonline.net/lote/detalhe/60079", "079")</f>
      </c>
      <c r="B61" s="4" t="s">
        <f>=HYPERLINK("https://leilaoonline.net/lote/detalhe/60079", "2 ENGENHOS DE CANA DE TRAÇÃO ANIMAL")</f>
      </c>
      <c r="C61" s="4" t="inlineStr">
        <is>
          <t>Vendido</t>
        </is>
      </c>
      <c r="D61" s="4" t="inlineStr">
        <is>
          <t>7</t>
        </is>
      </c>
      <c r="E61" s="5" t="inlineStr">
        <is>
          <t>1.400,00</t>
        </is>
      </c>
      <c r="F61" s="4" t="inlineStr">
        <is>
          <t>150.00</t>
        </is>
      </c>
    </row>
    <row collapsed="false" customFormat="false" customHeight="false" hidden="false" ht="12.1" outlineLevel="0" r="62">
      <c r="A62" s="5" t="s">
        <f>=HYPERLINK("https://leilaoonline.net/lote/detalhe/60069", "100")</f>
      </c>
      <c r="B62" s="4" t="s">
        <f>=HYPERLINK("https://leilaoonline.net/lote/detalhe/60069", "PULVERIZADOR JACTO 500LT. MAIS 1(UM) ATOMIZADOR DE 200LT")</f>
      </c>
      <c r="C62" s="4" t="inlineStr">
        <is>
          <t>Vendido</t>
        </is>
      </c>
      <c r="D62" s="4" t="inlineStr">
        <is>
          <t>22</t>
        </is>
      </c>
      <c r="E62" s="5" t="inlineStr">
        <is>
          <t>3.650,00</t>
        </is>
      </c>
      <c r="F62" s="4" t="inlineStr">
        <is>
          <t>150.00</t>
        </is>
      </c>
    </row>
    <row collapsed="false" customFormat="false" customHeight="false" hidden="false" ht="12.1" outlineLevel="0" r="63">
      <c r="A63" s="5" t="s">
        <f>=HYPERLINK("https://leilaoonline.net/lote/detalhe/60078", "103")</f>
      </c>
      <c r="B63" s="4" t="s">
        <f>=HYPERLINK("https://leilaoonline.net/lote/detalhe/60078", "CARRETA DE 4 RODAS 1,80 X 3,20. ASSOALHO DE CHAPA DE FERRO ESTRELA")</f>
      </c>
      <c r="C63" s="4" t="inlineStr">
        <is>
          <t>Vendido</t>
        </is>
      </c>
      <c r="D63" s="4" t="inlineStr">
        <is>
          <t>8</t>
        </is>
      </c>
      <c r="E63" s="5" t="inlineStr">
        <is>
          <t>1.400,00</t>
        </is>
      </c>
      <c r="F63" s="4" t="inlineStr">
        <is>
          <t>150.00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2026-08-14T13:00:50.00Z</dcterms:created>
  <dc:creator>Tellks Tecnologia</dc:creator>
  <cp:revision>0</cp:revision>
</cp:coreProperties>
</file>