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950H - 27 TRATORES AGRICOLAS, MOTONIVELADORA - CAMINHÕES,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=HYPERLINK("https://leilaoonline.net/lote/detalhe/56418", "244")</f>
      </c>
      <c r="B11" s="4" t="s">
        <f>=HYPERLINK("https://leilaoonline.net/lote/detalhe/56418", "CHEVROLET/S10 LS FD2, ANO 2013, C. DUP, FLEX, FR63542, UND B. RETIRO")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=HYPERLINK("https://leilaoonline.net/lote/detalhe/57737", "2016")</f>
      </c>
      <c r="B12" s="4" t="s">
        <f>=HYPERLINK("https://leilaoonline.net/lote/detalhe/57737", " TRANSBORDO ATA, 2010, FR107698, UND DIAMANTE")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=HYPERLINK("https://leilaoonline.net/lote/detalhe/56749", "2030")</f>
      </c>
      <c r="B13" s="4" t="s">
        <f>=HYPERLINK("https://leilaoonline.net/lote/detalhe/56749", "1 Ventilador 60 CV, 1 Compressor E 1 Variador 40CV - patrm 198431/078167/067266, UND DOIS CÓRREGOS veja especificações")</f>
      </c>
      <c r="C13" s="4" t="inlineStr">
        <is>
          <t>Vendido</t>
        </is>
      </c>
      <c r="D13" s="4" t="inlineStr">
        <is>
          <t>9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=HYPERLINK("https://leilaoonline.net/lote/detalhe/56750", "2032")</f>
      </c>
      <c r="B14" s="4" t="s">
        <f>=HYPERLINK("https://leilaoonline.net/lote/detalhe/56750", "1 Talha Elétrica, 3 MAQ, SOLDA E 1 BALANCEADOR, PATRM. 247747, UND DOIS CÓRREGOS")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=HYPERLINK("https://leilaoonline.net/lote/detalhe/55574", "3021")</f>
      </c>
      <c r="B15" s="4" t="s">
        <f>=HYPERLINK("https://leilaoonline.net/lote/detalhe/55574", " SUCATA DE COLHEDORA J. DEERE 3522, ANO 2010, FR101456")</f>
      </c>
      <c r="C15" s="4" t="inlineStr">
        <is>
          <t>Vendido</t>
        </is>
      </c>
      <c r="D15" s="4" t="inlineStr">
        <is>
          <t>212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=HYPERLINK("https://leilaoonline.net/lote/detalhe/57747", "3052")</f>
      </c>
      <c r="B16" s="4" t="s">
        <f>=HYPERLINK("https://leilaoonline.net/lote/detalhe/57747", " ADUBADEIRA JUMIL, FR103951, UND BARRA")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=HYPERLINK("https://leilaoonline.net/lote/detalhe/57750", "3053")</f>
      </c>
      <c r="B17" s="4" t="s">
        <f>=HYPERLINK("https://leilaoonline.net/lote/detalhe/57750", " ADUBADEIRA JUMIL, FR103952, UND BARRA")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=HYPERLINK("https://leilaoonline.net/lote/detalhe/57751", "3054")</f>
      </c>
      <c r="B18" s="4" t="s">
        <f>=HYPERLINK("https://leilaoonline.net/lote/detalhe/57751", " ADUBADEIRA JUMIL, FR103955, UND BARRA")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=HYPERLINK("https://leilaoonline.net/lote/detalhe/57748", "3055")</f>
      </c>
      <c r="B19" s="4" t="s">
        <f>=HYPERLINK("https://leilaoonline.net/lote/detalhe/57748", " ADUBADEIRA JUMIL, FR103959, UND BARRA")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=HYPERLINK("https://leilaoonline.net/lote/detalhe/57749", "3056")</f>
      </c>
      <c r="B20" s="4" t="s">
        <f>=HYPERLINK("https://leilaoonline.net/lote/detalhe/57749", " ADUBADEIRA JUMIL, FR103953,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=HYPERLINK("https://leilaoonline.net/lote/detalhe/57742", "3059")</f>
      </c>
      <c r="B21" s="4" t="s">
        <f>=HYPERLINK("https://leilaoonline.net/lote/detalhe/57742", " CARROCERIA COMBOIO SUCATEADA, FR96558, (PL. EAJ8098), UND BARRA")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=HYPERLINK("https://leilaoonline.net/lote/detalhe/57744", "3060")</f>
      </c>
      <c r="B22" s="4" t="s">
        <f>=HYPERLINK("https://leilaoonline.net/lote/detalhe/57744", " CAIXOTE CARROCERIA CANA INTEIRA, 2012, FR96397,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=HYPERLINK("https://leilaoonline.net/lote/detalhe/57362", "3069")</f>
      </c>
      <c r="B23" s="4" t="s">
        <f>=HYPERLINK("https://leilaoonline.net/lote/detalhe/57362", " TRATOR CASE MX 270 MAGNUM 4X4, 2010, UND BARRA  - veja especificações - verificar foto com a plaqueta.")</f>
      </c>
      <c r="C23" s="4" t="inlineStr">
        <is>
          <t>Vendido</t>
        </is>
      </c>
      <c r="D23" s="4" t="inlineStr">
        <is>
          <t>77</t>
        </is>
      </c>
      <c r="E23" s="5" t="inlineStr">
        <is>
          <t>71.000,00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=HYPERLINK("https://leilaoonline.net/lote/detalhe/57739", "3082")</f>
      </c>
      <c r="B24" s="4" t="s">
        <f>=HYPERLINK("https://leilaoonline.net/lote/detalhe/57739", "R/RANDONSP RQ CA RANDON 8,20 M, 2012, FR96840, UND BARRA")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16.250,00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=HYPERLINK("https://leilaoonline.net/lote/detalhe/57740", "3083")</f>
      </c>
      <c r="B25" s="4" t="s">
        <f>=HYPERLINK("https://leilaoonline.net/lote/detalhe/57740", "R/RANDONSP RQ CA RANDON 8,20 M, 2012, FR96851, UND BARRA")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=HYPERLINK("https://leilaoonline.net/lote/detalhe/57738", "3084")</f>
      </c>
      <c r="B26" s="4" t="s">
        <f>=HYPERLINK("https://leilaoonline.net/lote/detalhe/57738", " PRANCHA R/RODOFORTSA RC 3E, ANO 2010, FR96897, UND BARRA")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40.750,00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=HYPERLINK("https://leilaoonline.net/lote/detalhe/57753", "3091")</f>
      </c>
      <c r="B27" s="4" t="s">
        <f>=HYPERLINK("https://leilaoonline.net/lote/detalhe/57753", "5 GARRAFÃO DE VIDRO 20 lts aproximadamente, S/FR, UND BARRA")</f>
      </c>
      <c r="C27" s="4" t="inlineStr">
        <is>
          <t>Vendido</t>
        </is>
      </c>
      <c r="D27" s="4" t="inlineStr">
        <is>
          <t>32</t>
        </is>
      </c>
      <c r="E27" s="5" t="inlineStr">
        <is>
          <t>460,00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=HYPERLINK("https://leilaoonline.net/lote/detalhe/55598", "3100")</f>
      </c>
      <c r="B28" s="4" t="s">
        <f>=HYPERLINK("https://leilaoonline.net/lote/detalhe/55598", " TRATOR VALTRA BH 210I 4X4, ANO 2014, FR31054, UND BARRA")</f>
      </c>
      <c r="C28" s="4" t="inlineStr">
        <is>
          <t>Vendido</t>
        </is>
      </c>
      <c r="D28" s="4" t="inlineStr">
        <is>
          <t>174</t>
        </is>
      </c>
      <c r="E28" s="5" t="inlineStr">
        <is>
          <t>112.500,00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=HYPERLINK("https://leilaoonline.net/lote/detalhe/55609", "3101")</f>
      </c>
      <c r="B29" s="4" t="s">
        <f>=HYPERLINK("https://leilaoonline.net/lote/detalhe/55609", " TRATOR VALTRA BT 190, ANO 2014, FR100927, UND BARRA")</f>
      </c>
      <c r="C29" s="4" t="inlineStr">
        <is>
          <t>Não vendido</t>
        </is>
      </c>
      <c r="D29" s="4" t="inlineStr">
        <is>
          <t>138</t>
        </is>
      </c>
      <c r="E29" s="5" t="inlineStr">
        <is>
          <t>99.000,00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=HYPERLINK("https://leilaoonline.net/lote/detalhe/55565", "3102")</f>
      </c>
      <c r="B30" s="4" t="s">
        <f>=HYPERLINK("https://leilaoonline.net/lote/detalhe/55565", " CARRETA DE TORTA, FR103622, UND BARRA")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=HYPERLINK("https://leilaoonline.net/lote/detalhe/55604", "3103")</f>
      </c>
      <c r="B31" s="4" t="s">
        <f>=HYPERLINK("https://leilaoonline.net/lote/detalhe/55604", " TRATOR CASE MX 270 4X4, ANO 2010, FR100048, UND BARRA")</f>
      </c>
      <c r="C31" s="4" t="inlineStr">
        <is>
          <t>Vendido</t>
        </is>
      </c>
      <c r="D31" s="4" t="inlineStr">
        <is>
          <t>57</t>
        </is>
      </c>
      <c r="E31" s="5" t="inlineStr">
        <is>
          <t>75.500,00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=HYPERLINK("https://leilaoonline.net/lote/detalhe/55599", "3104")</f>
      </c>
      <c r="B32" s="4" t="s">
        <f>=HYPERLINK("https://leilaoonline.net/lote/detalhe/55599", " TRATOR CASE MX 270 4X4, ANO 2010, FR31039, UND BARRA")</f>
      </c>
      <c r="C32" s="4" t="inlineStr">
        <is>
          <t>Vendido</t>
        </is>
      </c>
      <c r="D32" s="4" t="inlineStr">
        <is>
          <t>42</t>
        </is>
      </c>
      <c r="E32" s="5" t="inlineStr">
        <is>
          <t>68.000,00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=HYPERLINK("https://leilaoonline.net/lote/detalhe/55589", "3105")</f>
      </c>
      <c r="B33" s="4" t="s">
        <f>=HYPERLINK("https://leilaoonline.net/lote/detalhe/55589", " CARRETA DE TORTA, FR103661, UND BARRA")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=HYPERLINK("https://leilaoonline.net/lote/detalhe/55605", "3106")</f>
      </c>
      <c r="B34" s="4" t="s">
        <f>=HYPERLINK("https://leilaoonline.net/lote/detalhe/55605", " TRATOR VALTRA BH 210I 4X4, ANO 2014, FR61028, UND BARRA")</f>
      </c>
      <c r="C34" s="4" t="inlineStr">
        <is>
          <t>Não vendido</t>
        </is>
      </c>
      <c r="D34" s="4" t="inlineStr">
        <is>
          <t>132</t>
        </is>
      </c>
      <c r="E34" s="5" t="inlineStr">
        <is>
          <t>92.500,00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=HYPERLINK("https://leilaoonline.net/lote/detalhe/55566", "3107")</f>
      </c>
      <c r="B35" s="4" t="s">
        <f>=HYPERLINK("https://leilaoonline.net/lote/detalhe/55566", " COLHEDORA J. DEERE 3522, ANO 2010, FR101475, UND BARRA")</f>
      </c>
      <c r="C35" s="4" t="inlineStr">
        <is>
          <t>Não vendido</t>
        </is>
      </c>
      <c r="D35" s="4" t="inlineStr">
        <is>
          <t>88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=HYPERLINK("https://leilaoonline.net/lote/detalhe/55581", "3108")</f>
      </c>
      <c r="B36" s="4" t="s">
        <f>=HYPERLINK("https://leilaoonline.net/lote/detalhe/55581", " COLHEDORA J. DEERE 3522, ANO 2008, FR23614, UND BARRA")</f>
      </c>
      <c r="C36" s="4" t="inlineStr">
        <is>
          <t>Vendido</t>
        </is>
      </c>
      <c r="D36" s="4" t="inlineStr">
        <is>
          <t>69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=HYPERLINK("https://leilaoonline.net/lote/detalhe/55606", "3109")</f>
      </c>
      <c r="B37" s="4" t="s">
        <f>=HYPERLINK("https://leilaoonline.net/lote/detalhe/55606", " TRATOR VALTRA BH 210I 4X4, ANO 2014, FR100734, UND BARRA")</f>
      </c>
      <c r="C37" s="4" t="inlineStr">
        <is>
          <t>Vendido</t>
        </is>
      </c>
      <c r="D37" s="4" t="inlineStr">
        <is>
          <t>129</t>
        </is>
      </c>
      <c r="E37" s="5" t="inlineStr">
        <is>
          <t>114.500,00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=HYPERLINK("https://leilaoonline.net/lote/detalhe/55602", "3110")</f>
      </c>
      <c r="B38" s="4" t="s">
        <f>=HYPERLINK("https://leilaoonline.net/lote/detalhe/55602", " TRATOR VALTRA BH 210I 4X4, ANO 2014, FR100716, UND BARRA")</f>
      </c>
      <c r="C38" s="4" t="inlineStr">
        <is>
          <t>Vendido</t>
        </is>
      </c>
      <c r="D38" s="4" t="inlineStr">
        <is>
          <t>134</t>
        </is>
      </c>
      <c r="E38" s="5" t="inlineStr">
        <is>
          <t>98.000,00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=HYPERLINK("https://leilaoonline.net/lote/detalhe/55603", "3111")</f>
      </c>
      <c r="B39" s="4" t="s">
        <f>=HYPERLINK("https://leilaoonline.net/lote/detalhe/55603", " TRATOR NEW HOLLAND T8.270, ANO 2014, FR140104, UND BARRA")</f>
      </c>
      <c r="C39" s="4" t="inlineStr">
        <is>
          <t>Vendido</t>
        </is>
      </c>
      <c r="D39" s="4" t="inlineStr">
        <is>
          <t>85</t>
        </is>
      </c>
      <c r="E39" s="5" t="inlineStr">
        <is>
          <t>155.000,00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=HYPERLINK("https://leilaoonline.net/lote/detalhe/55600", "3112")</f>
      </c>
      <c r="B40" s="4" t="s">
        <f>=HYPERLINK("https://leilaoonline.net/lote/detalhe/55600", " TRATOR VALTRA BH 210I 4X4, ANO 2014, FR116522, UND BARRA")</f>
      </c>
      <c r="C40" s="4" t="inlineStr">
        <is>
          <t>Vendido</t>
        </is>
      </c>
      <c r="D40" s="4" t="inlineStr">
        <is>
          <t>119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=HYPERLINK("https://leilaoonline.net/lote/detalhe/55608", "3113")</f>
      </c>
      <c r="B41" s="4" t="s">
        <f>=HYPERLINK("https://leilaoonline.net/lote/detalhe/55608", " clique na 1ª foto e veja vídeo - TRATOR VALTRA BH 205, ANO 2011, FR163449, UND BARRA - PAROU FUNCIONANDO")</f>
      </c>
      <c r="C41" s="4" t="inlineStr">
        <is>
          <t>Vendido</t>
        </is>
      </c>
      <c r="D41" s="4" t="inlineStr">
        <is>
          <t>68</t>
        </is>
      </c>
      <c r="E41" s="5" t="inlineStr">
        <is>
          <t>84.000,00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=HYPERLINK("https://leilaoonline.net/lote/detalhe/55607", "3114")</f>
      </c>
      <c r="B42" s="4" t="s">
        <f>=HYPERLINK("https://leilaoonline.net/lote/detalhe/55607", " TRATOR VALTRA BT 190, ANO 2014, FR100925, UND BARRA")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92.000,00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=HYPERLINK("https://leilaoonline.net/lote/detalhe/55592", "3115")</f>
      </c>
      <c r="B43" s="4" t="s">
        <f>=HYPERLINK("https://leilaoonline.net/lote/detalhe/55592", " PLANTADEIRA automática DMB, FR10397, ANO 2010, UND BARRA")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=HYPERLINK("https://leilaoonline.net/lote/detalhe/55564", "3116")</f>
      </c>
      <c r="B44" s="4" t="s">
        <f>=HYPERLINK("https://leilaoonline.net/lote/detalhe/55564", " DOLLY, FR56917, venda sem documento, UND BARRA")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=HYPERLINK("https://leilaoonline.net/lote/detalhe/55578", "3117")</f>
      </c>
      <c r="B45" s="4" t="s">
        <f>=HYPERLINK("https://leilaoonline.net/lote/detalhe/55578", " venda como sucata - IMPLEMENTOS/ PARTES CULTIVADOR/SULCADOR/OUTROS, S/FR, UND BARRA")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=HYPERLINK("https://leilaoonline.net/lote/detalhe/55580", "3118")</f>
      </c>
      <c r="B46" s="4" t="s">
        <f>=HYPERLINK("https://leilaoonline.net/lote/detalhe/55580", " COLHEDORA J. DEERE 3522, ANO 2010, FR101461, UND BARRA")</f>
      </c>
      <c r="C46" s="4" t="inlineStr">
        <is>
          <t>Vendido</t>
        </is>
      </c>
      <c r="D46" s="4" t="inlineStr">
        <is>
          <t>39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=HYPERLINK("https://leilaoonline.net/lote/detalhe/55596", "3119")</f>
      </c>
      <c r="B47" s="4" t="s">
        <f>=HYPERLINK("https://leilaoonline.net/lote/detalhe/55596", " COLHEDORA J. DEERE 3522, ANO 2010, FR101463, UND BARRA")</f>
      </c>
      <c r="C47" s="4" t="inlineStr">
        <is>
          <t>Não vendido</t>
        </is>
      </c>
      <c r="D47" s="4" t="inlineStr">
        <is>
          <t>42</t>
        </is>
      </c>
      <c r="E47" s="5" t="inlineStr">
        <is>
          <t>42.200,00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=HYPERLINK("https://leilaoonline.net/lote/detalhe/55572", "3120")</f>
      </c>
      <c r="B48" s="4" t="s">
        <f>=HYPERLINK("https://leilaoonline.net/lote/detalhe/55572", " CAMINHÃO SCANIA/T112 ES 6X4 C/ MUNCK, GUINCHO, carroceria de aço, ANO 1987/1987, FR96438/98655/987818, UND BARRA")</f>
      </c>
      <c r="C48" s="4" t="inlineStr">
        <is>
          <t>Vendido</t>
        </is>
      </c>
      <c r="D48" s="4" t="inlineStr">
        <is>
          <t>106</t>
        </is>
      </c>
      <c r="E48" s="5" t="inlineStr">
        <is>
          <t>83.500,00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=HYPERLINK("https://leilaoonline.net/lote/detalhe/55586", "3121")</f>
      </c>
      <c r="B49" s="4" t="s">
        <f>=HYPERLINK("https://leilaoonline.net/lote/detalhe/55586", " MODULO DE BATERIA E NOBREAK, Patr.15960/1, UND BARRA")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=HYPERLINK("https://leilaoonline.net/lote/detalhe/55597", "3133")</f>
      </c>
      <c r="B50" s="4" t="s">
        <f>=HYPERLINK("https://leilaoonline.net/lote/detalhe/55597", " 4 Rodas aro15 e 80 rodas 7.50-20 todas completas com os anéis, S/FR,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=HYPERLINK("https://leilaoonline.net/lote/detalhe/55922", "3134")</f>
      </c>
      <c r="B51" s="4" t="s">
        <f>=HYPERLINK("https://leilaoonline.net/lote/detalhe/55922", "2 Microscópio, patrim 47124/6975, UND BARRA")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=HYPERLINK("https://leilaoonline.net/lote/detalhe/55569", "3281")</f>
      </c>
      <c r="B52" s="4" t="s">
        <f>=HYPERLINK("https://leilaoonline.net/lote/detalhe/55569", " COLHEDORA J. DEERE 3522, ANO 2008, FR23613, UND BARRA")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=HYPERLINK("https://leilaoonline.net/lote/detalhe/57746", "3484")</f>
      </c>
      <c r="B53" s="4" t="s">
        <f>=HYPERLINK("https://leilaoonline.net/lote/detalhe/57746", " CARRETA DE TORTA, FR103662,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3.350,00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=HYPERLINK("https://leilaoonline.net/lote/detalhe/57745", "3670")</f>
      </c>
      <c r="B54" s="4" t="s">
        <f>=HYPERLINK("https://leilaoonline.net/lote/detalhe/57745", " ADUBADEIRA JUMIL, FR74025, UND BARRA")</f>
      </c>
      <c r="C54" s="4" t="inlineStr">
        <is>
          <t>Vendido</t>
        </is>
      </c>
      <c r="D54" s="4" t="inlineStr">
        <is>
          <t>26</t>
        </is>
      </c>
      <c r="E54" s="5" t="inlineStr">
        <is>
          <t>4.100,00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=HYPERLINK("https://leilaoonline.net/lote/detalhe/57741", "3689")</f>
      </c>
      <c r="B55" s="4" t="s">
        <f>=HYPERLINK("https://leilaoonline.net/lote/detalhe/57741", " R/RANDONSP RQ CA RANDON 8,20 M, 2012, FR96855,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=HYPERLINK("https://leilaoonline.net/lote/detalhe/57743", "3755")</f>
      </c>
      <c r="B56" s="4" t="s">
        <f>=HYPERLINK("https://leilaoonline.net/lote/detalhe/57743", " CARROCERIA DE MADEIRA, FR98596, UND BARRA")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=HYPERLINK("https://leilaoonline.net/lote/detalhe/57953", "4005")</f>
      </c>
      <c r="B57" s="4" t="s">
        <f>=HYPERLINK("https://leilaoonline.net/lote/detalhe/57953", " R/RANDON SR CT PRANCHA 2 EIXOS RANDON, ANO 2011, UND PARAÍSO , TRANSFERÊNCIA APENAS P/ SÃO PAULO")</f>
      </c>
      <c r="C57" s="4" t="inlineStr">
        <is>
          <t>Não vendido</t>
        </is>
      </c>
      <c r="D57" s="4" t="inlineStr">
        <is>
          <t>96</t>
        </is>
      </c>
      <c r="E57" s="5" t="inlineStr">
        <is>
          <t>74.500,00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=HYPERLINK("https://leilaoonline.net/lote/detalhe/55570", "4021")</f>
      </c>
      <c r="B58" s="4" t="s">
        <f>=HYPERLINK("https://leilaoonline.net/lote/detalhe/55570", " TRATOR VALTRA BM 100, ANO 2011, FR19822, UND PARAÍSO (implemento verde não faz parte do lote)")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41.000,00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=HYPERLINK("https://leilaoonline.net/lote/detalhe/55588", "5003")</f>
      </c>
      <c r="B59" s="4" t="s">
        <f>=HYPERLINK("https://leilaoonline.net/lote/detalhe/55588", " PEÇAS DIVERSAS EM 4 PALHETES, S/FR, UND STA CÂNDIDA")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=HYPERLINK("https://leilaoonline.net/lote/detalhe/55583", "5040")</f>
      </c>
      <c r="B60" s="4" t="s">
        <f>=HYPERLINK("https://leilaoonline.net/lote/detalhe/55583", " TRANSBORDO SEMARG 12T, FR101963, UND STA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=HYPERLINK("https://leilaoonline.net/lote/detalhe/55563", "5041")</f>
      </c>
      <c r="B61" s="4" t="s">
        <f>=HYPERLINK("https://leilaoonline.net/lote/detalhe/55563", " TRANSBORDO SEMARG, FR101945, UND STA CÂNDIDA")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=HYPERLINK("https://leilaoonline.net/lote/detalhe/57114", "5043")</f>
      </c>
      <c r="B62" s="4" t="s">
        <f>=HYPERLINK("https://leilaoonline.net/lote/detalhe/57114", " TRATOR CASE MXM 165 4X4 SÉRIE M64CC300441, FR19829, UND BARRA - motor aberto veja especificações")</f>
      </c>
      <c r="C62" s="4" t="inlineStr">
        <is>
          <t>Vendido</t>
        </is>
      </c>
      <c r="D62" s="4" t="inlineStr">
        <is>
          <t>64</t>
        </is>
      </c>
      <c r="E62" s="5" t="inlineStr">
        <is>
          <t>59.500,00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=HYPERLINK("https://leilaoonline.net/lote/detalhe/55582", "5044")</f>
      </c>
      <c r="B63" s="4" t="s">
        <f>=HYPERLINK("https://leilaoonline.net/lote/detalhe/55582", " TRANSBORDO SEMARG 12T, FR47020, UND STA CÂNDIDA")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=HYPERLINK("https://leilaoonline.net/lote/detalhe/55567", "5045")</f>
      </c>
      <c r="B64" s="4" t="s">
        <f>=HYPERLINK("https://leilaoonline.net/lote/detalhe/55567", " TRANSBORDO SANTAL 12T, FR70599, UND STA CÂNDIDA")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=HYPERLINK("https://leilaoonline.net/lote/detalhe/55577", "5070")</f>
      </c>
      <c r="B65" s="4" t="s">
        <f>=HYPERLINK("https://leilaoonline.net/lote/detalhe/55577", " SUCATA DE TRATOR Case MX 260 Magnum 4x4, ANO 2017, UND STA CÂNDIDA ANO 2017  ")</f>
      </c>
      <c r="C65" s="4" t="inlineStr">
        <is>
          <t>Não vendido</t>
        </is>
      </c>
      <c r="D65" s="4" t="inlineStr">
        <is>
          <t>53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=HYPERLINK("https://leilaoonline.net/lote/detalhe/55584", "5071")</f>
      </c>
      <c r="B66" s="4" t="s">
        <f>=HYPERLINK("https://leilaoonline.net/lote/detalhe/55584", " TRANSBORDO SERMAG, FR101976, UND STA CÂNDIDA")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=HYPERLINK("https://leilaoonline.net/lote/detalhe/55591", "5072")</f>
      </c>
      <c r="B67" s="4" t="s">
        <f>=HYPERLINK("https://leilaoonline.net/lote/detalhe/55591", " TRANSBORDO SERMAG, FR101946, UND STA CÂNDIDA")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=HYPERLINK("https://leilaoonline.net/lote/detalhe/55573", "5073")</f>
      </c>
      <c r="B68" s="4" t="s">
        <f>=HYPERLINK("https://leilaoonline.net/lote/detalhe/55573", " TRANSBORDO CIVEMASA, ANO 2009, FR650791, UND STA CÂNDIDA")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=HYPERLINK("https://leilaoonline.net/lote/detalhe/55575", "5074")</f>
      </c>
      <c r="B69" s="4" t="s">
        <f>=HYPERLINK("https://leilaoonline.net/lote/detalhe/55575", " 2 TRANSBORDO CIVEMASA, FR650633/650692, UND STA CÂNDIDA")</f>
      </c>
      <c r="C69" s="4" t="inlineStr">
        <is>
          <t>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=HYPERLINK("https://leilaoonline.net/lote/detalhe/55593", "5075")</f>
      </c>
      <c r="B70" s="4" t="s">
        <f>=HYPERLINK("https://leilaoonline.net/lote/detalhe/55593", " PLANTADEIRA DMB, FR112341, UND STA CÂNDIDA")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=HYPERLINK("https://leilaoonline.net/lote/detalhe/55590", "5076")</f>
      </c>
      <c r="B71" s="4" t="s">
        <f>=HYPERLINK("https://leilaoonline.net/lote/detalhe/55590", " 2 TRANSBORDO CIVEMASA, FR650560/19098/650595/20016, UND STA CÂNDIDA")</f>
      </c>
      <c r="C71" s="4" t="inlineStr">
        <is>
          <t>Vendido</t>
        </is>
      </c>
      <c r="D71" s="4" t="inlineStr">
        <is>
          <t>43</t>
        </is>
      </c>
      <c r="E71" s="5" t="inlineStr">
        <is>
          <t>19.750,00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=HYPERLINK("https://leilaoonline.net/lote/detalhe/55594", "5077")</f>
      </c>
      <c r="B72" s="4" t="s">
        <f>=HYPERLINK("https://leilaoonline.net/lote/detalhe/55594", " 2 TRANSBORDO SANTAL, FR655118/19784/655115/20212, UND STA CÂNDIDA")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=HYPERLINK("https://leilaoonline.net/lote/detalhe/55585", "5078")</f>
      </c>
      <c r="B73" s="4" t="s">
        <f>=HYPERLINK("https://leilaoonline.net/lote/detalhe/55585", " TRATOR VALTRA BM100, ANO 2012, FR19840 (CÂMBIO DANIFICADO), UND STA CÂNDIDA")</f>
      </c>
      <c r="C73" s="4" t="inlineStr">
        <is>
          <t>Vendido</t>
        </is>
      </c>
      <c r="D73" s="4" t="inlineStr">
        <is>
          <t>62</t>
        </is>
      </c>
      <c r="E73" s="5" t="inlineStr">
        <is>
          <t>69.000,00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=HYPERLINK("https://leilaoonline.net/lote/detalhe/55587", "5079")</f>
      </c>
      <c r="B74" s="4" t="s">
        <f>=HYPERLINK("https://leilaoonline.net/lote/detalhe/55587", " TRATOR VALTRA BH210I, ANO 2015, FR18063 (MOTOR TRAVADO), UND STA CÂNDIDA")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92.500,00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=HYPERLINK("https://leilaoonline.net/lote/detalhe/55579", "5080")</f>
      </c>
      <c r="B75" s="4" t="s">
        <f>=HYPERLINK("https://leilaoonline.net/lote/detalhe/55579", "R/RANDONSP RQ CA 12,5m, ANO 2010/2010, FR96797, UND STA CÂNDIDA")</f>
      </c>
      <c r="C75" s="4" t="inlineStr">
        <is>
          <t>Vendido</t>
        </is>
      </c>
      <c r="D75" s="4" t="inlineStr">
        <is>
          <t>23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=HYPERLINK("https://leilaoonline.net/lote/detalhe/55595", "5081")</f>
      </c>
      <c r="B76" s="4" t="s">
        <f>=HYPERLINK("https://leilaoonline.net/lote/detalhe/55595", " R/RANDONSP RQ CA 12,5m, ANO 2010/2010, FR82620, UND STA CÂNDIDA")</f>
      </c>
      <c r="C76" s="4" t="inlineStr">
        <is>
          <t>Vendido</t>
        </is>
      </c>
      <c r="D76" s="4" t="inlineStr">
        <is>
          <t>38</t>
        </is>
      </c>
      <c r="E76" s="5" t="inlineStr">
        <is>
          <t>33.500,00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=HYPERLINK("https://leilaoonline.net/lote/detalhe/55576", "5082")</f>
      </c>
      <c r="B77" s="4" t="s">
        <f>=HYPERLINK("https://leilaoonline.net/lote/detalhe/55576", " R/RANDONSP RQ CA 12,5m, ANO 2010/2011, FR82639, UND STA CÂNDIDA")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=HYPERLINK("https://leilaoonline.net/lote/detalhe/57736", "5083")</f>
      </c>
      <c r="B78" s="4" t="s">
        <f>=HYPERLINK("https://leilaoonline.net/lote/detalhe/57736", "SELADORA, S/FR, UND SANTA CÂNDIDA")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=HYPERLINK("https://leilaoonline.net/lote/detalhe/55568", "5664")</f>
      </c>
      <c r="B79" s="4" t="s">
        <f>=HYPERLINK("https://leilaoonline.net/lote/detalhe/55568", " TRANSBORDO CIVEMASA, ANO 2009, FR650536, UND STA CÂNDIDA")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=HYPERLINK("https://leilaoonline.net/lote/detalhe/55571", "5806")</f>
      </c>
      <c r="B80" s="4" t="s">
        <f>=HYPERLINK("https://leilaoonline.net/lote/detalhe/55571", " TRANSBORDO SANTAL, ANO 2010, FR655121/101987, UND STA CÂNDIDA")</f>
      </c>
      <c r="C80" s="4" t="inlineStr">
        <is>
          <t>Vendido</t>
        </is>
      </c>
      <c r="D80" s="4" t="inlineStr">
        <is>
          <t>6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=HYPERLINK("https://leilaoonline.net/lote/detalhe/57952", "11766")</f>
      </c>
      <c r="B81" s="4" t="s">
        <f>=HYPERLINK("https://leilaoonline.net/lote/detalhe/57952", "TRATOR VALMET 785 4x4, ANO 1990, FR10039, UND SERRA")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=HYPERLINK("https://leilaoonline.net/lote/detalhe/55923", "16041")</f>
      </c>
      <c r="B82" s="4" t="s">
        <f>=HYPERLINK("https://leilaoonline.net/lote/detalhe/55923", "CARROCERIA DE MADEIRA, S/FR, UND DESTIVALE")</f>
      </c>
      <c r="C82" s="4" t="inlineStr">
        <is>
          <t>Vendido</t>
        </is>
      </c>
      <c r="D82" s="4" t="inlineStr">
        <is>
          <t>13</t>
        </is>
      </c>
      <c r="E82" s="5" t="inlineStr">
        <is>
          <t>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=HYPERLINK("https://leilaoonline.net/lote/detalhe/55938", "16042")</f>
      </c>
      <c r="B83" s="4" t="s">
        <f>=HYPERLINK("https://leilaoonline.net/lote/detalhe/55938", "PENEIRA ROTATIVA, S/FR, UND UNIVALEM")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=HYPERLINK("https://leilaoonline.net/lote/detalhe/55939", "16043")</f>
      </c>
      <c r="B84" s="4" t="s">
        <f>=HYPERLINK("https://leilaoonline.net/lote/detalhe/55939", "1 PENEIRA ROTATIVA, S/FR, UND UNIVALEM")</f>
      </c>
      <c r="C84" s="4" t="inlineStr">
        <is>
          <t>Não vendido</t>
        </is>
      </c>
      <c r="D84" s="4" t="inlineStr">
        <is>
          <t>16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=HYPERLINK("https://leilaoonline.net/lote/detalhe/55940", "16044")</f>
      </c>
      <c r="B85" s="4" t="s">
        <f>=HYPERLINK("https://leilaoonline.net/lote/detalhe/55940", "SUCATA DE PAINÉIS ELÉTRICOS, S/FR, UND UNIVALEM")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=HYPERLINK("https://leilaoonline.net/lote/detalhe/55941", "16045")</f>
      </c>
      <c r="B86" s="4" t="s">
        <f>=HYPERLINK("https://leilaoonline.net/lote/detalhe/55941", "ROÇADEIRA, MÓVEIS DIVERSOS e DUAS GELADEIRAS - P/ REFEITÓRIO E ADM , S/FR, UND UNIVALEM")</f>
      </c>
      <c r="C86" s="4" t="inlineStr">
        <is>
          <t>Vendido</t>
        </is>
      </c>
      <c r="D86" s="4" t="inlineStr">
        <is>
          <t>10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=HYPERLINK("https://leilaoonline.net/lote/detalhe/55942", "16046")</f>
      </c>
      <c r="B87" s="4" t="s">
        <f>=HYPERLINK("https://leilaoonline.net/lote/detalhe/55942", "RODAS P/ CAMINHÃO med. 1.100 x 22 aproximadamente 330 und, S/FR, UND UNIVALEM")</f>
      </c>
      <c r="C87" s="4" t="inlineStr">
        <is>
          <t>Vendido</t>
        </is>
      </c>
      <c r="D87" s="4" t="inlineStr">
        <is>
          <t>70</t>
        </is>
      </c>
      <c r="E87" s="5" t="inlineStr">
        <is>
          <t>17.000,03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=HYPERLINK("https://leilaoonline.net/lote/detalhe/55943", "16047")</f>
      </c>
      <c r="B88" s="4" t="s">
        <f>=HYPERLINK("https://leilaoonline.net/lote/detalhe/55943", "CUBÍCULO DE MÉDIA TENSÃO, S/FR, UND UNIVALEM")</f>
      </c>
      <c r="C88" s="4" t="inlineStr">
        <is>
          <t>Não vendido</t>
        </is>
      </c>
      <c r="D88" s="4" t="inlineStr">
        <is>
          <t>59</t>
        </is>
      </c>
      <c r="E88" s="5" t="inlineStr">
        <is>
          <t>13.200,00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=HYPERLINK("https://leilaoonline.net/lote/detalhe/56344", "16048")</f>
      </c>
      <c r="B89" s="4" t="s">
        <f>=HYPERLINK("https://leilaoonline.net/lote/detalhe/56344", "MÓVEIS: GELADEIRA, FREEZER, CADEIRA, PANELAS, BANDEJA, S/FR, UND BENALCOOL")</f>
      </c>
      <c r="C89" s="4" t="inlineStr">
        <is>
          <t>Vendido</t>
        </is>
      </c>
      <c r="D89" s="4" t="inlineStr">
        <is>
          <t>8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=HYPERLINK("https://leilaoonline.net/lote/detalhe/56751", "16049")</f>
      </c>
      <c r="B90" s="4" t="s">
        <f>=HYPERLINK("https://leilaoonline.net/lote/detalhe/56751", "CORTADOR grama ( T. TRATOR) não funciona sem motor e outras peças, S/FR, UND UNIVALEM")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=HYPERLINK("https://leilaoonline.net/lote/detalhe/57115", "16050")</f>
      </c>
      <c r="B91" s="4" t="s">
        <f>=HYPERLINK("https://leilaoonline.net/lote/detalhe/57115", "CARRETA TANQUE, UND UNIVALEM")</f>
      </c>
      <c r="C91" s="4" t="inlineStr">
        <is>
          <t>Vendido</t>
        </is>
      </c>
      <c r="D91" s="4" t="inlineStr">
        <is>
          <t>20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=HYPERLINK("https://leilaoonline.net/lote/detalhe/57361", "17002")</f>
      </c>
      <c r="B92" s="4" t="s">
        <f>=HYPERLINK("https://leilaoonline.net/lote/detalhe/57361", "3 CENTRIFUGAS veja especificações, Patr. 19013/1995/45/48/51/15680/85/,UND TARUMÃ 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=HYPERLINK("https://leilaoonline.net/lote/detalhe/56450", "20071")</f>
      </c>
      <c r="B93" s="4" t="s">
        <f>=HYPERLINK("https://leilaoonline.net/lote/detalhe/56450", " R/RANDONSP RQ CA CANA PICADA, ANO 2012/2012, FR139446, UND COSTA PINTO")</f>
      </c>
      <c r="C93" s="4" t="inlineStr">
        <is>
          <t>Vendido</t>
        </is>
      </c>
      <c r="D93" s="4" t="inlineStr">
        <is>
          <t>41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=HYPERLINK("https://leilaoonline.net/lote/detalhe/56449", "20214")</f>
      </c>
      <c r="B94" s="4" t="s">
        <f>=HYPERLINK("https://leilaoonline.net/lote/detalhe/56449", "R/RANDONSP RQ CA CANA PICADA, ANO 2012/2012, FR139447, UND COSTA PINTO")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39.000,00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=HYPERLINK("https://leilaoonline.net/lote/detalhe/56459", "20225")</f>
      </c>
      <c r="B95" s="4" t="s">
        <f>=HYPERLINK("https://leilaoonline.net/lote/detalhe/56459", " CARRETA ABRIGO FAB.PRÓPRIA, FR57136, UND COSTA PINTO")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=HYPERLINK("https://leilaoonline.net/lote/detalhe/56470", "20315")</f>
      </c>
      <c r="B96" s="4" t="s">
        <f>=HYPERLINK("https://leilaoonline.net/lote/detalhe/56470", " CARRETINHA, FR57138, UND COSTA PINTO")</f>
      </c>
      <c r="C96" s="4" t="inlineStr">
        <is>
          <t>Não vendido</t>
        </is>
      </c>
      <c r="D96" s="4" t="inlineStr">
        <is>
          <t>25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=HYPERLINK("https://leilaoonline.net/lote/detalhe/56671", "20318")</f>
      </c>
      <c r="B97" s="4" t="s">
        <f>=HYPERLINK("https://leilaoonline.net/lote/detalhe/56671", " CARRETA SERVIÇO DIVERSOS, FR57301, UND COSTA PINTO")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=HYPERLINK("https://leilaoonline.net/lote/detalhe/56455", "20321")</f>
      </c>
      <c r="B98" s="4" t="s">
        <f>=HYPERLINK("https://leilaoonline.net/lote/detalhe/56455", " MOTONIVELADORA XCMG GR180, ANO 2013, FR50219, UND COSTA PINTO")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39.500,00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=HYPERLINK("https://leilaoonline.net/lote/detalhe/56448", "20322")</f>
      </c>
      <c r="B99" s="4" t="s">
        <f>=HYPERLINK("https://leilaoonline.net/lote/detalhe/56448", " TRATOR John Deere 6125J, ANO 2012, FR51361, UND COSTA PINTO")</f>
      </c>
      <c r="C99" s="4" t="inlineStr">
        <is>
          <t>Não vendido</t>
        </is>
      </c>
      <c r="D99" s="4" t="inlineStr">
        <is>
          <t>83</t>
        </is>
      </c>
      <c r="E99" s="5" t="inlineStr">
        <is>
          <t>83.000,00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=HYPERLINK("https://leilaoonline.net/lote/detalhe/56454", "20323")</f>
      </c>
      <c r="B100" s="4" t="s">
        <f>=HYPERLINK("https://leilaoonline.net/lote/detalhe/56454", " Trator Valtra BH 210I 4x4, 2014, FR116536, UND COSTA PINTO")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96.000,00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=HYPERLINK("https://leilaoonline.net/lote/detalhe/56457", "20324")</f>
      </c>
      <c r="B101" s="4" t="s">
        <f>=HYPERLINK("https://leilaoonline.net/lote/detalhe/56457", " TRATOR John Deere 6125J, ANO 2012, FR51362, UND COSTA PINTO")</f>
      </c>
      <c r="C101" s="4" t="inlineStr">
        <is>
          <t>Vendido</t>
        </is>
      </c>
      <c r="D101" s="4" t="inlineStr">
        <is>
          <t>51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=HYPERLINK("https://leilaoonline.net/lote/detalhe/56447", "20325")</f>
      </c>
      <c r="B102" s="4" t="s">
        <f>=HYPERLINK("https://leilaoonline.net/lote/detalhe/56447", " Carregadeira Motocana, ANO 2013 -  Valtra BM100 Carreg(IMPLEMENTO FR37826), FR10079, UND COSTA PINTO")</f>
      </c>
      <c r="C102" s="4" t="inlineStr">
        <is>
          <t>Vendido</t>
        </is>
      </c>
      <c r="D102" s="4" t="inlineStr">
        <is>
          <t>140</t>
        </is>
      </c>
      <c r="E102" s="5" t="inlineStr">
        <is>
          <t>102.000,00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=HYPERLINK("https://leilaoonline.net/lote/detalhe/56453", "20326")</f>
      </c>
      <c r="B103" s="4" t="s">
        <f>=HYPERLINK("https://leilaoonline.net/lote/detalhe/56453", " Trator Valtra BH 210I 4x4, ANO 2014, FR81533, UND COSTA PINTO")</f>
      </c>
      <c r="C103" s="4" t="inlineStr">
        <is>
          <t>Vendido</t>
        </is>
      </c>
      <c r="D103" s="4" t="inlineStr">
        <is>
          <t>124</t>
        </is>
      </c>
      <c r="E103" s="5" t="inlineStr">
        <is>
          <t>91.500,00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=HYPERLINK("https://leilaoonline.net/lote/detalhe/56456", "20333")</f>
      </c>
      <c r="B104" s="4" t="s">
        <f>=HYPERLINK("https://leilaoonline.net/lote/detalhe/56456", "TRATOR VALTRA BH 210I 4x4, ANO 2014, FR116550, UND COSTA PINTO")</f>
      </c>
      <c r="C104" s="4" t="inlineStr">
        <is>
          <t>Vendido</t>
        </is>
      </c>
      <c r="D104" s="4" t="inlineStr">
        <is>
          <t>122</t>
        </is>
      </c>
      <c r="E104" s="5" t="inlineStr">
        <is>
          <t>90.500,00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=HYPERLINK("https://leilaoonline.net/lote/detalhe/56672", "20335")</f>
      </c>
      <c r="B105" s="4" t="s">
        <f>=HYPERLINK("https://leilaoonline.net/lote/detalhe/56672", " CARRETA TORTA, FR57239, UND COSTA PINTO")</f>
      </c>
      <c r="C105" s="4" t="inlineStr">
        <is>
          <t>Não 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=HYPERLINK("https://leilaoonline.net/lote/detalhe/56473", "20336")</f>
      </c>
      <c r="B106" s="4" t="s">
        <f>=HYPERLINK("https://leilaoonline.net/lote/detalhe/56473", " DISTRIBUIDOR TORTA, FR67184, UND COSTA PINTO")</f>
      </c>
      <c r="C106" s="4" t="inlineStr">
        <is>
          <t>Não vendido</t>
        </is>
      </c>
      <c r="D106" s="4" t="inlineStr">
        <is>
          <t>39</t>
        </is>
      </c>
      <c r="E106" s="5" t="inlineStr">
        <is>
          <t>7.750,00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=HYPERLINK("https://leilaoonline.net/lote/detalhe/56465", "20337")</f>
      </c>
      <c r="B107" s="4" t="s">
        <f>=HYPERLINK("https://leilaoonline.net/lote/detalhe/56465", " SULCADOR, FR139882, UND COSTA PINTO")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=HYPERLINK("https://leilaoonline.net/lote/detalhe/56477", "20338")</f>
      </c>
      <c r="B108" s="4" t="s">
        <f>=HYPERLINK("https://leilaoonline.net/lote/detalhe/56477", " TRANSBORDO ANTONIOSI ATA 12000 12T, ANO 2011, FR22736,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=HYPERLINK("https://leilaoonline.net/lote/detalhe/56673", "20339")</f>
      </c>
      <c r="B109" s="4" t="s">
        <f>=HYPERLINK("https://leilaoonline.net/lote/detalhe/56673", " TRATOT J. DEERE 7195J, ano 2013, FR23239, UND COSTA PINTO")</f>
      </c>
      <c r="C109" s="4" t="inlineStr">
        <is>
          <t>Vendido</t>
        </is>
      </c>
      <c r="D109" s="4" t="inlineStr">
        <is>
          <t>150</t>
        </is>
      </c>
      <c r="E109" s="5" t="inlineStr">
        <is>
          <t>116.500,00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=HYPERLINK("https://leilaoonline.net/lote/detalhe/56670", "20341")</f>
      </c>
      <c r="B110" s="4" t="s">
        <f>=HYPERLINK("https://leilaoonline.net/lote/detalhe/56670", " RODOTANK, PATRM.260967, UND COSTA PINTO")</f>
      </c>
      <c r="C110" s="4" t="inlineStr">
        <is>
          <t>Não vendido</t>
        </is>
      </c>
      <c r="D110" s="4" t="inlineStr">
        <is>
          <t>40</t>
        </is>
      </c>
      <c r="E110" s="5" t="inlineStr">
        <is>
          <t>6.850,00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=HYPERLINK("https://leilaoonline.net/lote/detalhe/56738", "20343")</f>
      </c>
      <c r="B111" s="4" t="s">
        <f>=HYPERLINK("https://leilaoonline.net/lote/detalhe/56738", "CARCAÇA PNEUS rodoviário  aproximadamente 70 und.  med. 275/80, S/FR, UND COSTA PINTO")</f>
      </c>
      <c r="C111" s="4" t="inlineStr">
        <is>
          <t>Vendido</t>
        </is>
      </c>
      <c r="D111" s="4" t="inlineStr">
        <is>
          <t>115</t>
        </is>
      </c>
      <c r="E111" s="5" t="inlineStr">
        <is>
          <t>22.500,00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=HYPERLINK("https://leilaoonline.net/lote/detalhe/56737", "20344")</f>
      </c>
      <c r="B112" s="4" t="s">
        <f>=HYPERLINK("https://leilaoonline.net/lote/detalhe/56737", "CARCAÇA PNEUSs agrícolas - 12 aproximadamente medidas (3 - 710x38, 2 - 18,4x26, 4 - 23.1x30, 2 - 16,9x28, 1 13,6x38)")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2.900,00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=HYPERLINK("https://leilaoonline.net/lote/detalhe/56739", "20345")</f>
      </c>
      <c r="B113" s="4" t="s">
        <f>=HYPERLINK("https://leilaoonline.net/lote/detalhe/56739", "GELADEIRA AGUA industrial (Reservatório de aproximadamente 3000lts), S/FR, UND COSTA PINTO")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=HYPERLINK("https://leilaoonline.net/lote/detalhe/58200", "20346")</f>
      </c>
      <c r="B114" s="4" t="s">
        <f>=HYPERLINK("https://leilaoonline.net/lote/detalhe/58200", "1 BOMBA VÁCUO, 1 ESTUFA, 1 INCUBADORA E 1 CABINA, PATR.114167/161022/173822/215626, UND C. PINTO")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=HYPERLINK("https://leilaoonline.net/lote/detalhe/56420", "21187")</f>
      </c>
      <c r="B115" s="4" t="s">
        <f>=HYPERLINK("https://leilaoonline.net/lote/detalhe/56420", " R/RANDONSP RQ CA CANA PICADA, FR139933, ANO 2010/2010, UND RAFARD ")</f>
      </c>
      <c r="C115" s="4" t="inlineStr">
        <is>
          <t>Vendido</t>
        </is>
      </c>
      <c r="D115" s="4" t="inlineStr">
        <is>
          <t>33</t>
        </is>
      </c>
      <c r="E115" s="5" t="inlineStr">
        <is>
          <t>32.000,00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=HYPERLINK("https://leilaoonline.net/lote/detalhe/56419", "21190")</f>
      </c>
      <c r="B116" s="4" t="s">
        <f>=HYPERLINK("https://leilaoonline.net/lote/detalhe/56419", " CARROCERIA CINZA CANA INTEIRA, FR37880, ANO 2016UND RAFARD")</f>
      </c>
      <c r="C116" s="4" t="inlineStr">
        <is>
          <t>Não vendido</t>
        </is>
      </c>
      <c r="D116" s="4" t="inlineStr">
        <is>
          <t>16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=HYPERLINK("https://leilaoonline.net/lote/detalhe/56466", "21191")</f>
      </c>
      <c r="B117" s="4" t="s">
        <f>=HYPERLINK("https://leilaoonline.net/lote/detalhe/56466", " ROLO DE BORRACHAS/FR, UND COSTA PINTO")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2.952,00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=HYPERLINK("https://leilaoonline.net/lote/detalhe/56452", "21192")</f>
      </c>
      <c r="B118" s="4" t="s">
        <f>=HYPERLINK("https://leilaoonline.net/lote/detalhe/56452", " PA-CARREGADEIRA  CAT 950, ANO 2012, FR58512, UND COSTA PINTO")</f>
      </c>
      <c r="C118" s="4" t="inlineStr">
        <is>
          <t>Não vendido</t>
        </is>
      </c>
      <c r="D118" s="4" t="inlineStr">
        <is>
          <t>120</t>
        </is>
      </c>
      <c r="E118" s="5" t="inlineStr">
        <is>
          <t>123.000,00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=HYPERLINK("https://leilaoonline.net/lote/detalhe/56474", "21193")</f>
      </c>
      <c r="B119" s="4" t="s">
        <f>=HYPERLINK("https://leilaoonline.net/lote/detalhe/56474", " CALANDRA, FR67435, UND COSTA PINTO")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=HYPERLINK("https://leilaoonline.net/lote/detalhe/56464", "21194")</f>
      </c>
      <c r="B120" s="4" t="s">
        <f>=HYPERLINK("https://leilaoonline.net/lote/detalhe/56464", " PRENSA HIDRAULICA, FR67441,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=HYPERLINK("https://leilaoonline.net/lote/detalhe/56426", "21195")</f>
      </c>
      <c r="B121" s="4" t="s">
        <f>=HYPERLINK("https://leilaoonline.net/lote/detalhe/56426", " R/RANDONSP RQ CA 12,5M - VENDA SEM OS PNEUS, ANO 2010/2010, FR56815,, UND RAFARD")</f>
      </c>
      <c r="C121" s="4" t="inlineStr">
        <is>
          <t>Vendido</t>
        </is>
      </c>
      <c r="D121" s="4" t="inlineStr">
        <is>
          <t>42</t>
        </is>
      </c>
      <c r="E121" s="5" t="inlineStr">
        <is>
          <t>35.500,00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=HYPERLINK("https://leilaoonline.net/lote/detalhe/57386", "21196")</f>
      </c>
      <c r="B122" s="4" t="s">
        <f>=HYPERLINK("https://leilaoonline.net/lote/detalhe/57386", "R/RANDONSP RQ CA, ANO2010/2011, FR66173, UND RAFARD")</f>
      </c>
      <c r="C122" s="4" t="inlineStr">
        <is>
          <t>Vendido</t>
        </is>
      </c>
      <c r="D122" s="4" t="inlineStr">
        <is>
          <t>40</t>
        </is>
      </c>
      <c r="E122" s="5" t="inlineStr">
        <is>
          <t>35.000,00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=HYPERLINK("https://leilaoonline.net/lote/detalhe/56428", "21197")</f>
      </c>
      <c r="B123" s="4" t="s">
        <f>=HYPERLINK("https://leilaoonline.net/lote/detalhe/56428", " SR/USICAMP SRCP E2 10000 12,50 M - VENDA SEM OS PNEUS, ANO 2009/2009, FR36199,, UND RAFARD")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=HYPERLINK("https://leilaoonline.net/lote/detalhe/56430", "21198")</f>
      </c>
      <c r="B124" s="4" t="s">
        <f>=HYPERLINK("https://leilaoonline.net/lote/detalhe/56430", " SR/USICAMP SRCP E2 10000  12,50 M - VENDA SEM OS PNEUS, ANO 2008/2008, FR56338, UND RAFARD")</f>
      </c>
      <c r="C124" s="4" t="inlineStr">
        <is>
          <t>Vendido</t>
        </is>
      </c>
      <c r="D124" s="4" t="inlineStr">
        <is>
          <t>33</t>
        </is>
      </c>
      <c r="E124" s="5" t="inlineStr">
        <is>
          <t>31.000,00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=HYPERLINK("https://leilaoonline.net/lote/detalhe/56429", "21199")</f>
      </c>
      <c r="B125" s="4" t="s">
        <f>=HYPERLINK("https://leilaoonline.net/lote/detalhe/56429", " R/RANDONSP RQ CA 12,5M, ANO 2010/2011, FR66177, UND RAFARD")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34.500,00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=HYPERLINK("https://leilaoonline.net/lote/detalhe/57347", "22139")</f>
      </c>
      <c r="B126" s="4" t="s">
        <f>=HYPERLINK("https://leilaoonline.net/lote/detalhe/57347", "CARRETA TANQUE, FR22826, UND SANTA HELENA 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=HYPERLINK("https://leilaoonline.net/lote/detalhe/56432", "22140")</f>
      </c>
      <c r="B127" s="4" t="s">
        <f>=HYPERLINK("https://leilaoonline.net/lote/detalhe/56432", " CAMINHÃO VW/15.180 EURO3 WORKER OFICINA, ANO 2010/2010, FR34100, UND SANTA HELENA")</f>
      </c>
      <c r="C127" s="4" t="inlineStr">
        <is>
          <t>Não vendido</t>
        </is>
      </c>
      <c r="D127" s="4" t="inlineStr">
        <is>
          <t>75</t>
        </is>
      </c>
      <c r="E127" s="5" t="inlineStr">
        <is>
          <t>53.000,00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=HYPERLINK("https://leilaoonline.net/lote/detalhe/56436", "22143")</f>
      </c>
      <c r="B128" s="4" t="s">
        <f>=HYPERLINK("https://leilaoonline.net/lote/detalhe/56436", " MOVEIS DIVERSOS, S/FR, UND SANTA HELENA veja especificações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=HYPERLINK("https://leilaoonline.net/lote/detalhe/56433", "22144")</f>
      </c>
      <c r="B129" s="4" t="s">
        <f>=HYPERLINK("https://leilaoonline.net/lote/detalhe/56433", " BOMBA DOSAD OMEL NSP5 68L/MIN, FR220010, UND SANTA HELENA")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=HYPERLINK("https://leilaoonline.net/lote/detalhe/56434", "22145")</f>
      </c>
      <c r="B130" s="4" t="s">
        <f>=HYPERLINK("https://leilaoonline.net/lote/detalhe/56434", " aproximadamente 28 Sucata de valvulas e atuadores, S/FR, UND SANTA HELENA")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=HYPERLINK("https://leilaoonline.net/lote/detalhe/56437", "22146")</f>
      </c>
      <c r="B131" s="4" t="s">
        <f>=HYPERLINK("https://leilaoonline.net/lote/detalhe/56437", " Sucata de centrifuga, FR22146, UND SANTA HELENA")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1.850,00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=HYPERLINK("https://leilaoonline.net/lote/detalhe/57346", "22148")</f>
      </c>
      <c r="B132" s="4" t="s">
        <f>=HYPERLINK("https://leilaoonline.net/lote/detalhe/57346", "sucata de  TORNO, PTR. 265608, UND SANTA HELENA")</f>
      </c>
      <c r="C132" s="4" t="inlineStr">
        <is>
          <t>Não vendido</t>
        </is>
      </c>
      <c r="D132" s="4" t="inlineStr">
        <is>
          <t>46</t>
        </is>
      </c>
      <c r="E132" s="5" t="inlineStr">
        <is>
          <t>12.100,00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=HYPERLINK("https://leilaoonline.net/lote/detalhe/57351", "23046")</f>
      </c>
      <c r="B133" s="4" t="s">
        <f>=HYPERLINK("https://leilaoonline.net/lote/detalhe/57351", " 1 TRANSPORTADOR DE CORREIA DIM 18M, PTR 66838, UND SÃO FRANCISCO")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3.250,00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=HYPERLINK("https://leilaoonline.net/lote/detalhe/57345", "23047")</f>
      </c>
      <c r="B134" s="4" t="s">
        <f>=HYPERLINK("https://leilaoonline.net/lote/detalhe/57345", " 1 ESTEIRA TRANSPORTADORA DALLA DL1002, PTR 66836, UND SÃO FRANCISCO")</f>
      </c>
      <c r="C134" s="4" t="inlineStr">
        <is>
          <t>Não vendido</t>
        </is>
      </c>
      <c r="D134" s="4" t="inlineStr">
        <is>
          <t>13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=HYPERLINK("https://leilaoonline.net/lote/detalhe/57349", "23048")</f>
      </c>
      <c r="B135" s="4" t="s">
        <f>=HYPERLINK("https://leilaoonline.net/lote/detalhe/57349", " 1 ESTEIRA TRANSP 60 MERCURIO PN2200, PTRM. 212697, UND SÃO FRANCISCO")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=HYPERLINK("https://leilaoonline.net/lote/detalhe/57355", "24014")</f>
      </c>
      <c r="B136" s="4" t="s">
        <f>=HYPERLINK("https://leilaoonline.net/lote/detalhe/57355", " 1 TRITURADOR DE PALHA TRITON (vermelho), FR139927, ANO 2010, UND BOM RETIRO")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4.850,00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=HYPERLINK("https://leilaoonline.net/lote/detalhe/56438", "24069")</f>
      </c>
      <c r="B137" s="4" t="s">
        <f>=HYPERLINK("https://leilaoonline.net/lote/detalhe/56438", " TRATOR CASE MX 270 MAGNUM 4X4, ANO 2010, FR50934 , UND BOM RETIRO")</f>
      </c>
      <c r="C137" s="4" t="inlineStr">
        <is>
          <t>Não vendido</t>
        </is>
      </c>
      <c r="D137" s="4" t="inlineStr">
        <is>
          <t>47</t>
        </is>
      </c>
      <c r="E137" s="5" t="inlineStr">
        <is>
          <t>61.000,00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=HYPERLINK("https://leilaoonline.net/lote/detalhe/57360", "24169")</f>
      </c>
      <c r="B138" s="4" t="s">
        <f>=HYPERLINK("https://leilaoonline.net/lote/detalhe/57360", " 1 TERRACEADOR, FR165242, UND BOM RETIRO")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7.900,00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=HYPERLINK("https://leilaoonline.net/lote/detalhe/57353", "24190")</f>
      </c>
      <c r="B139" s="4" t="s">
        <f>=HYPERLINK("https://leilaoonline.net/lote/detalhe/57353", " 1 SUBSOLADOR, FR25659, UND BOM RETIRO")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=HYPERLINK("https://leilaoonline.net/lote/detalhe/57356", "24194")</f>
      </c>
      <c r="B140" s="4" t="s">
        <f>=HYPERLINK("https://leilaoonline.net/lote/detalhe/57356", " 1 CARRETA ABRIGO OPERADORES RSA, FR139435, ANO 2012, UND BOM RETIRO 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2.800,00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=HYPERLINK("https://leilaoonline.net/lote/detalhe/56440", "24232")</f>
      </c>
      <c r="B141" s="4" t="s">
        <f>=HYPERLINK("https://leilaoonline.net/lote/detalhe/56440", " CARREGADEIRA SANTAL, ANO 2014 - TRATOR VALTRA BM100  (IMPLEMENTO FR57577/FR51449), UND BOM RETIRO")</f>
      </c>
      <c r="C141" s="4" t="inlineStr">
        <is>
          <t>Vendido</t>
        </is>
      </c>
      <c r="D141" s="4" t="inlineStr">
        <is>
          <t>126</t>
        </is>
      </c>
      <c r="E141" s="5" t="inlineStr">
        <is>
          <t>110.000,00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=HYPERLINK("https://leilaoonline.net/lote/detalhe/57348", "24235")</f>
      </c>
      <c r="B142" s="4" t="s">
        <f>=HYPERLINK("https://leilaoonline.net/lote/detalhe/57348", " 1 TRITURADOR DE PALHA, FR25273, UND BOM RETIRO")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1.700,00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=HYPERLINK("https://leilaoonline.net/lote/detalhe/56444", "24242")</f>
      </c>
      <c r="B143" s="4" t="s">
        <f>=HYPERLINK("https://leilaoonline.net/lote/detalhe/56444", " PA-CARREGADEIRA XCMG ZL50G, ANO 2013, FR58513, UND BOM RETIRO")</f>
      </c>
      <c r="C143" s="4" t="inlineStr">
        <is>
          <t>Não vendido</t>
        </is>
      </c>
      <c r="D143" s="4" t="inlineStr">
        <is>
          <t>77</t>
        </is>
      </c>
      <c r="E143" s="5" t="inlineStr">
        <is>
          <t>77.000,00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=HYPERLINK("https://leilaoonline.net/lote/detalhe/56446", "24248")</f>
      </c>
      <c r="B144" s="4" t="s">
        <f>=HYPERLINK("https://leilaoonline.net/lote/detalhe/56446", " TRATOR NEW HOLLAND T7.245 4WD, ANO 2012, FR49550, UND BOM RETIRO")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110.000,00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=HYPERLINK("https://leilaoonline.net/lote/detalhe/57358", "24320")</f>
      </c>
      <c r="B145" s="4" t="s">
        <f>=HYPERLINK("https://leilaoonline.net/lote/detalhe/57358", " 1 SUBSOLADOR, FR37357,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4.200,00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=HYPERLINK("https://leilaoonline.net/lote/detalhe/57359", "24322")</f>
      </c>
      <c r="B146" s="4" t="s">
        <f>=HYPERLINK("https://leilaoonline.net/lote/detalhe/57359", " COLHEDORA CASE 8800, FR139511, ANO 2010, BOM RETIRO")</f>
      </c>
      <c r="C146" s="4" t="inlineStr">
        <is>
          <t>Não vendido</t>
        </is>
      </c>
      <c r="D146" s="4" t="inlineStr">
        <is>
          <t>33</t>
        </is>
      </c>
      <c r="E146" s="5" t="inlineStr">
        <is>
          <t>47.000,00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=HYPERLINK("https://leilaoonline.net/lote/detalhe/57350", "24323")</f>
      </c>
      <c r="B147" s="4" t="s">
        <f>=HYPERLINK("https://leilaoonline.net/lote/detalhe/57350", " COLHEDORA CASE 8800, FR139507, ANO2010, UND BOM RETIRO")</f>
      </c>
      <c r="C147" s="4" t="inlineStr">
        <is>
          <t>Não vendido</t>
        </is>
      </c>
      <c r="D147" s="4" t="inlineStr">
        <is>
          <t>26</t>
        </is>
      </c>
      <c r="E147" s="5" t="inlineStr">
        <is>
          <t>40.000,00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=HYPERLINK("https://leilaoonline.net/lote/detalhe/57354", "24327")</f>
      </c>
      <c r="B148" s="4" t="s">
        <f>=HYPERLINK("https://leilaoonline.net/lote/detalhe/57354", " 1 ARADO REVERSIVEL PSHC 432, FR25614, UND BOM RETIRO")</f>
      </c>
      <c r="C148" s="4" t="inlineStr">
        <is>
          <t>Não vendido</t>
        </is>
      </c>
      <c r="D148" s="4" t="inlineStr">
        <is>
          <t>37</t>
        </is>
      </c>
      <c r="E148" s="5" t="inlineStr">
        <is>
          <t>11.550,00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=HYPERLINK("https://leilaoonline.net/lote/detalhe/57357", "24333")</f>
      </c>
      <c r="B149" s="4" t="s">
        <f>=HYPERLINK("https://leilaoonline.net/lote/detalhe/57357", " TRANBORDO, FR55042, ANO 2009,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4.750,00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=HYPERLINK("https://leilaoonline.net/lote/detalhe/56442", "24337")</f>
      </c>
      <c r="B150" s="4" t="s">
        <f>=HYPERLINK("https://leilaoonline.net/lote/detalhe/56442", " IMPLEMENTO MUNK, S/FR, UND BOM RETIRO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5.650,00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=HYPERLINK("https://leilaoonline.net/lote/detalhe/56441", "24339")</f>
      </c>
      <c r="B151" s="4" t="s">
        <f>=HYPERLINK("https://leilaoonline.net/lote/detalhe/56441", " SUBSOLADOR ARADO (STARA), FR67124, UND BOM RETIRO")</f>
      </c>
      <c r="C151" s="4" t="inlineStr">
        <is>
          <t>Vendido</t>
        </is>
      </c>
      <c r="D151" s="4" t="inlineStr">
        <is>
          <t>71</t>
        </is>
      </c>
      <c r="E151" s="5" t="inlineStr">
        <is>
          <t>13.350,00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=HYPERLINK("https://leilaoonline.net/lote/detalhe/56445", "24340")</f>
      </c>
      <c r="B152" s="4" t="s">
        <f>=HYPERLINK("https://leilaoonline.net/lote/detalhe/56445", " IMPLEMENTO, S/FR, UND BOM RETIRO")</f>
      </c>
      <c r="C152" s="4" t="inlineStr">
        <is>
          <t>Vendido</t>
        </is>
      </c>
      <c r="D152" s="4" t="inlineStr">
        <is>
          <t>18</t>
        </is>
      </c>
      <c r="E152" s="5" t="inlineStr">
        <is>
          <t>1.700,00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=HYPERLINK("https://leilaoonline.net/lote/detalhe/56439", "24341")</f>
      </c>
      <c r="B153" s="4" t="s">
        <f>=HYPERLINK("https://leilaoonline.net/lote/detalhe/56439", " CARREGADEIRA MOTOCANA, ANO 1996, FR93216, UND BOM RETIRO")</f>
      </c>
      <c r="C153" s="4" t="inlineStr">
        <is>
          <t>Não vendido</t>
        </is>
      </c>
      <c r="D153" s="4" t="inlineStr">
        <is>
          <t>60</t>
        </is>
      </c>
      <c r="E153" s="5" t="inlineStr">
        <is>
          <t>40.000,00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=HYPERLINK("https://leilaoonline.net/lote/detalhe/57611", "24602")</f>
      </c>
      <c r="B154" s="4" t="s">
        <f>=HYPERLINK("https://leilaoonline.net/lote/detalhe/57611", "1 CARRETA SERVIÇOS DIVERSOS e  1 CARRETA BASCULANTE BALDAN,FR165382/FR163711, UND JATAÍ")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=HYPERLINK("https://leilaoonline.net/lote/detalhe/57612", "24603")</f>
      </c>
      <c r="B155" s="4" t="s">
        <f>=HYPERLINK("https://leilaoonline.net/lote/detalhe/57612", " DOLLY USICAMP, FR164785, UND JATAÍ (VENDA SEM DOCUMENTO)")</f>
      </c>
      <c r="C155" s="4" t="inlineStr">
        <is>
          <t>Não vendido</t>
        </is>
      </c>
      <c r="D155" s="4" t="inlineStr">
        <is>
          <t>11</t>
        </is>
      </c>
      <c r="E155" s="5" t="inlineStr">
        <is>
          <t>5.050,00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=HYPERLINK("https://leilaoonline.net/lote/detalhe/57613", "24604")</f>
      </c>
      <c r="B156" s="4" t="s">
        <f>=HYPERLINK("https://leilaoonline.net/lote/detalhe/57613", "1 DOLLY USICAMP, FR164806, UND JATAÍ ( VENDA SEM DOCUMENTO)")</f>
      </c>
      <c r="C156" s="4" t="inlineStr">
        <is>
          <t>Não vendido</t>
        </is>
      </c>
      <c r="D156" s="4" t="inlineStr">
        <is>
          <t>13</t>
        </is>
      </c>
      <c r="E156" s="5" t="inlineStr">
        <is>
          <t>4.850,00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=HYPERLINK("https://leilaoonline.net/lote/detalhe/57615", "24605")</f>
      </c>
      <c r="B157" s="4" t="s">
        <f>=HYPERLINK("https://leilaoonline.net/lote/detalhe/57615", "4 COBRIDORES, FR165261/2/4-165334, UND JATAÍ")</f>
      </c>
      <c r="C157" s="4" t="inlineStr">
        <is>
          <t>Não vendido</t>
        </is>
      </c>
      <c r="D157" s="4" t="inlineStr">
        <is>
          <t>53</t>
        </is>
      </c>
      <c r="E157" s="5" t="inlineStr">
        <is>
          <t>14.750,00</t>
        </is>
      </c>
      <c r="F1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2026-06-15T06:52:13.00Z</dcterms:created>
  <dc:creator>Tellks Tecnologia</dc:creator>
  <cp:revision>0</cp:revision>
</cp:coreProperties>
</file>