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MISCELÂNEA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10/04/2026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=HYPERLINK("https://leilaoonline.net/index.php/lote/detalhe/326702", "005")</f>
      </c>
      <c r="B11" s="4" t="s">
        <f>=HYPERLINK("https://leilaoonline.net/index.php/lote/detalhe/326702", "LANCHA DIAMAR ANO 1993  23 PÉS ( 7,60MTS) MOTOR CARBURADO 200HP / COM TOLDO/ REBOQUE/FERREIRA   2 EIXOS ANO 20/21  ( DOC. OK)")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=HYPERLINK("https://leilaoonline.net/index.php/lote/detalhe/326574", "008")</f>
      </c>
      <c r="B12" s="4" t="s">
        <f>=HYPERLINK("https://leilaoonline.net/index.php/lote/detalhe/326574", "VW/GOL CL 1.6 MI  ANO 1998/1999 GASOLINA COR BRANCA- FUNCIONANDO (no estado)")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9.500,00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=HYPERLINK("https://leilaoonline.net/index.php/lote/detalhe/326700", "009")</f>
      </c>
      <c r="B13" s="4" t="s">
        <f>=HYPERLINK("https://leilaoonline.net/index.php/lote/detalhe/326700", "TOYOTA BANDEIRANTES - PRATA - ANO 1983")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65.000,00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=HYPERLINK("https://leilaoonline.net/index.php/lote/detalhe/326715", "010")</f>
      </c>
      <c r="B14" s="4" t="s">
        <f>=HYPERLINK("https://leilaoonline.net/index.php/lote/detalhe/326715", "Impressora Multifuncional Ricoh MP 5210. Unidade de chão com rodízios (com bandejas adicionais). Não funciona")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250,00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=HYPERLINK("https://leilaoonline.net/index.php/lote/detalhe/326716", "011")</f>
      </c>
      <c r="B15" s="4" t="s">
        <f>=HYPERLINK("https://leilaoonline.net/index.php/lote/detalhe/326716", "[ VÍDEO ] VW / NOVA SEVEIRO CS ANO 2014/2014 - COR BRANCA-FLEX / COM TRAVA E VIDRO ELETRICO ( NO ESTADO)")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25.000,00</t>
        </is>
      </c>
      <c r="F15" s="4" t="inlineStr">
        <is>
          <t>350.00</t>
        </is>
      </c>
    </row>
    <row collapsed="false" customFormat="false" customHeight="false" hidden="false" ht="12.1" outlineLevel="0" r="16">
      <c r="A16" s="5" t="s">
        <f>=HYPERLINK("https://leilaoonline.net/index.php/lote/detalhe/326703", "012")</f>
      </c>
      <c r="B16" s="4" t="s">
        <f>=HYPERLINK("https://leilaoonline.net/index.php/lote/detalhe/326703", "[ VÍDEO ] FORD / RANGER LTD CD4  32  LIMITED. - ANO 2013/2014 - DIESEL - COR PRETA  - DOC. OK  - AUTOMÁTICA  (MOTOR DESMONTADO)")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35.000,00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=HYPERLINK("https://leilaoonline.net/index.php/lote/detalhe/326480", "013")</f>
      </c>
      <c r="B17" s="4" t="s">
        <f>=HYPERLINK("https://leilaoonline.net/index.php/lote/detalhe/326480", " Acessórios Diversos - Pós hospitalares - Vide relação em anexo. 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=HYPERLINK("https://leilaoonline.net/index.php/lote/detalhe/326727", "014")</f>
      </c>
      <c r="B18" s="4" t="s">
        <f>=HYPERLINK("https://leilaoonline.net/index.php/lote/detalhe/326727", "mesa de madeira maciça ipê 3,50 comprimento 1,12 de largura excelente estado com 16 cadeiras também em ipê ")</f>
      </c>
      <c r="C18" s="4" t="inlineStr">
        <is>
          <t>Aguardando</t>
        </is>
      </c>
      <c r="D18" s="4" t="inlineStr">
        <is>
          <t>1</t>
        </is>
      </c>
      <c r="E18" s="5" t="inlineStr">
        <is>
          <t>1.000,00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=HYPERLINK("https://leilaoonline.net/index.php/lote/detalhe/326533", "017")</f>
      </c>
      <c r="B19" s="4" t="s">
        <f>=HYPERLINK("https://leilaoonline.net/index.php/lote/detalhe/326533", "01 UNIDADE DE BARRIL DE CARVALHO DE 200 LITROS.")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=HYPERLINK("https://leilaoonline.net/index.php/lote/detalhe/326473", "019")</f>
      </c>
      <c r="B20" s="4" t="s">
        <f>=HYPERLINK("https://leilaoonline.net/index.php/lote/detalhe/326473", "Caixa de direção de paleteira. Sem teste")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110,00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=HYPERLINK("https://leilaoonline.net/index.php/lote/detalhe/326472", "020")</f>
      </c>
      <c r="B21" s="4" t="s">
        <f>=HYPERLINK("https://leilaoonline.net/index.php/lote/detalhe/326472", "Lote de manequins de fibra com avarias.")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110,00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=HYPERLINK("https://leilaoonline.net/index.php/lote/detalhe/326717", "021")</f>
      </c>
      <c r="B22" s="4" t="s">
        <f>=HYPERLINK("https://leilaoonline.net/index.php/lote/detalhe/326717", "APROX. 300 UN. DE MATERIAIS  ELÉTRICOS  DIVERSOS (LOTE 1)")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=HYPERLINK("https://leilaoonline.net/index.php/lote/detalhe/326484", "023")</f>
      </c>
      <c r="B23" s="4" t="s">
        <f>=HYPERLINK("https://leilaoonline.net/index.php/lote/detalhe/326484", "APROX. 142 ITENS: IMPRESSORAS, MONITORES, SCANER. CONFIRA RELAÇÃO")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=HYPERLINK("https://leilaoonline.net/index.php/lote/detalhe/326718", "024")</f>
      </c>
      <c r="B24" s="4" t="s">
        <f>=HYPERLINK("https://leilaoonline.net/index.php/lote/detalhe/326718", "APROX. 67 UN. DE MATERIAIS  ELÉTRICOS  DIVERSOS(LOTE 2)")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9.000,00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=HYPERLINK("https://leilaoonline.net/index.php/lote/detalhe/326719", "025")</f>
      </c>
      <c r="B25" s="4" t="s">
        <f>=HYPERLINK("https://leilaoonline.net/index.php/lote/detalhe/326719", "APROX.17 UN. DE MATERIAIS  ELÉTRICOS  DIVERSOS(LOTE 3)")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7.500,00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=HYPERLINK("https://leilaoonline.net/index.php/lote/detalhe/326720", "026")</f>
      </c>
      <c r="B26" s="4" t="s">
        <f>=HYPERLINK("https://leilaoonline.net/index.php/lote/detalhe/326720", "APROX.28 UN. DE MATERIAIS  ELÉTRICOS  DIVERSOS(LOTE 4)")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6.000,00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=HYPERLINK("https://leilaoonline.net/index.php/lote/detalhe/326721", "027")</f>
      </c>
      <c r="B27" s="4" t="s">
        <f>=HYPERLINK("https://leilaoonline.net/index.php/lote/detalhe/326721", "APROX.754 UN. DE MATERIAIS  ELÉTRICOS  DIVERSOS(LOTE 5)")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15.000,00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=HYPERLINK("https://leilaoonline.net/index.php/lote/detalhe/326709", "030")</f>
      </c>
      <c r="B28" s="4" t="s">
        <f>=HYPERLINK("https://leilaoonline.net/index.php/lote/detalhe/326709", " Aprox. 200 unidades de Estojo De Veludo Sofisticado Caixa Preto Presente Caneta Joia. SEM USO")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1.500,00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=HYPERLINK("https://leilaoonline.net/index.php/lote/detalhe/326708", "031")</f>
      </c>
      <c r="B29" s="4" t="s">
        <f>=HYPERLINK("https://leilaoonline.net/index.php/lote/detalhe/326708", " Aprox. 90 unidades de Guirlanda Sino De Vento Decorativo Pedra Metal Wind Chime Zen Oriental. SEM USO")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700,00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=HYPERLINK("https://leilaoonline.net/index.php/lote/detalhe/326714", "032")</f>
      </c>
      <c r="B30" s="4" t="s">
        <f>=HYPERLINK("https://leilaoonline.net/index.php/lote/detalhe/326714", " Aprox. 400 unidades de Difusor Aromatizador Rechaud À Vela Metal De Ambiente Modelo Guirlanda ")</f>
      </c>
      <c r="C30" s="4" t="inlineStr">
        <is>
          <t>Aguardando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=HYPERLINK("https://leilaoonline.net/index.php/lote/detalhe/326713", "033")</f>
      </c>
      <c r="B31" s="4" t="s">
        <f>=HYPERLINK("https://leilaoonline.net/index.php/lote/detalhe/326713", " Aprox. 90 unidades de Queimador De Óleos Essenciais Decorativo Aço Inox Com Vela Modelo INFINITO. SEM USO")</f>
      </c>
      <c r="C31" s="4" t="inlineStr">
        <is>
          <t>Aguardando</t>
        </is>
      </c>
      <c r="D31" s="4" t="inlineStr">
        <is>
          <t>0</t>
        </is>
      </c>
      <c r="E31" s="5" t="inlineStr">
        <is>
          <t>680,00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=HYPERLINK("https://leilaoonline.net/index.php/lote/detalhe/326710", "034")</f>
      </c>
      <c r="B32" s="4" t="s">
        <f>=HYPERLINK("https://leilaoonline.net/index.php/lote/detalhe/326710", " Aprox. 90 unidades de Queimador De Óleos Essenciais Decorativo Aço Inox Com Vela Modelo FLORES. SEM USO.")</f>
      </c>
      <c r="C32" s="4" t="inlineStr">
        <is>
          <t>Aguardando</t>
        </is>
      </c>
      <c r="D32" s="4" t="inlineStr">
        <is>
          <t>0</t>
        </is>
      </c>
      <c r="E32" s="5" t="inlineStr">
        <is>
          <t>680,00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=HYPERLINK("https://leilaoonline.net/index.php/lote/detalhe/326711", "035")</f>
      </c>
      <c r="B33" s="4" t="s">
        <f>=HYPERLINK("https://leilaoonline.net/index.php/lote/detalhe/326711", " Aprox. 200 unidades de Estojo De Veludo Sofisticado Caixa Preto Presente Caneta Joia. SEM USO")</f>
      </c>
      <c r="C33" s="4" t="inlineStr">
        <is>
          <t>Aguardando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=HYPERLINK("https://leilaoonline.net/index.php/lote/detalhe/326712", "036")</f>
      </c>
      <c r="B34" s="4" t="s">
        <f>=HYPERLINK("https://leilaoonline.net/index.php/lote/detalhe/326712", " Aprox. 800 unidades de Estojo De Veludo Sofisticado Caixa Preto Presente Caneta Joia. SEM USO")</f>
      </c>
      <c r="C34" s="4" t="inlineStr">
        <is>
          <t>Aguardando</t>
        </is>
      </c>
      <c r="D34" s="4" t="inlineStr">
        <is>
          <t>0</t>
        </is>
      </c>
      <c r="E34" s="5" t="inlineStr">
        <is>
          <t>6.000,00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=HYPERLINK("https://leilaoonline.net/index.php/lote/detalhe/326486", "042")</f>
      </c>
      <c r="B35" s="4" t="s">
        <f>=HYPERLINK("https://leilaoonline.net/index.php/lote/detalhe/326486", " 01 UN. - MOTOR 10 HP 380/660")</f>
      </c>
      <c r="C35" s="4" t="inlineStr">
        <is>
          <t>Aguardando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=HYPERLINK("https://leilaoonline.net/index.php/lote/detalhe/326487", "043")</f>
      </c>
      <c r="B36" s="4" t="s">
        <f>=HYPERLINK("https://leilaoonline.net/index.php/lote/detalhe/326487", " 01 UN. - MOTOR 10 HP 380/660")</f>
      </c>
      <c r="C36" s="4" t="inlineStr">
        <is>
          <t>Aguardando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=HYPERLINK("https://leilaoonline.net/index.php/lote/detalhe/326534", "045")</f>
      </c>
      <c r="B37" s="4" t="s">
        <f>=HYPERLINK("https://leilaoonline.net/index.php/lote/detalhe/326534", "COMPRESSOR DE AR INSENTO DE OLEO")</f>
      </c>
      <c r="C37" s="4" t="inlineStr">
        <is>
          <t>Aguardando</t>
        </is>
      </c>
      <c r="D37" s="4" t="inlineStr">
        <is>
          <t>0</t>
        </is>
      </c>
      <c r="E37" s="5" t="inlineStr">
        <is>
          <t>110,00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=HYPERLINK("https://leilaoonline.net/index.php/lote/detalhe/326535", "047")</f>
      </c>
      <c r="B38" s="4" t="s">
        <f>=HYPERLINK("https://leilaoonline.net/index.php/lote/detalhe/326535", "APROX. 250 UNIDADES APOIO DE TECLADO E MOUSE  - Medidas : 66x33x3")</f>
      </c>
      <c r="C38" s="4" t="inlineStr">
        <is>
          <t>Aguardando</t>
        </is>
      </c>
      <c r="D38" s="4" t="inlineStr">
        <is>
          <t>0</t>
        </is>
      </c>
      <c r="E38" s="5" t="inlineStr">
        <is>
          <t>4.000,00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=HYPERLINK("https://leilaoonline.net/index.php/lote/detalhe/326485", "048")</f>
      </c>
      <c r="B39" s="4" t="s">
        <f>=HYPERLINK("https://leilaoonline.net/index.php/lote/detalhe/326485", " 02 FRITADEIRAS A GÁS")</f>
      </c>
      <c r="C39" s="4" t="inlineStr">
        <is>
          <t>Aguardando</t>
        </is>
      </c>
      <c r="D39" s="4" t="inlineStr">
        <is>
          <t>0</t>
        </is>
      </c>
      <c r="E39" s="5" t="inlineStr">
        <is>
          <t>2.100,00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=HYPERLINK("https://leilaoonline.net/index.php/lote/detalhe/326517", "066")</f>
      </c>
      <c r="B40" s="4" t="s">
        <f>=HYPERLINK("https://leilaoonline.net/index.php/lote/detalhe/326517", " Bomba inox com motor trifásico")</f>
      </c>
      <c r="C40" s="4" t="inlineStr">
        <is>
          <t>Aguardando</t>
        </is>
      </c>
      <c r="D40" s="4" t="inlineStr">
        <is>
          <t>0</t>
        </is>
      </c>
      <c r="E40" s="5" t="inlineStr">
        <is>
          <t>3.500,00</t>
        </is>
      </c>
      <c r="F40" s="4" t="inlineStr">
        <is>
          <t>350.00</t>
        </is>
      </c>
    </row>
    <row collapsed="false" customFormat="false" customHeight="false" hidden="false" ht="12.1" outlineLevel="0" r="41">
      <c r="A41" s="5" t="s">
        <f>=HYPERLINK("https://leilaoonline.net/index.php/lote/detalhe/326512", "067")</f>
      </c>
      <c r="B41" s="4" t="s">
        <f>=HYPERLINK("https://leilaoonline.net/index.php/lote/detalhe/326512", " Máquina de café /capuccino 110 v")</f>
      </c>
      <c r="C41" s="4" t="inlineStr">
        <is>
          <t>Aguardando</t>
        </is>
      </c>
      <c r="D41" s="4" t="inlineStr">
        <is>
          <t>0</t>
        </is>
      </c>
      <c r="E41" s="5" t="inlineStr">
        <is>
          <t>220,00</t>
        </is>
      </c>
      <c r="F41" s="4" t="inlineStr">
        <is>
          <t>75.00</t>
        </is>
      </c>
    </row>
    <row collapsed="false" customFormat="false" customHeight="false" hidden="false" ht="12.1" outlineLevel="0" r="42">
      <c r="A42" s="5" t="s">
        <f>=HYPERLINK("https://leilaoonline.net/index.php/lote/detalhe/326510", "087")</f>
      </c>
      <c r="B42" s="4" t="s">
        <f>=HYPERLINK("https://leilaoonline.net/index.php/lote/detalhe/326510", " Injetora de poliuretano precisa de reparos")</f>
      </c>
      <c r="C42" s="4" t="inlineStr">
        <is>
          <t>Aguardando</t>
        </is>
      </c>
      <c r="D42" s="4" t="inlineStr">
        <is>
          <t>0</t>
        </is>
      </c>
      <c r="E42" s="5" t="inlineStr">
        <is>
          <t>4.000,00</t>
        </is>
      </c>
      <c r="F42" s="4" t="inlineStr">
        <is>
          <t>450.00</t>
        </is>
      </c>
    </row>
    <row collapsed="false" customFormat="false" customHeight="false" hidden="false" ht="12.1" outlineLevel="0" r="43">
      <c r="A43" s="5" t="s">
        <f>=HYPERLINK("https://leilaoonline.net/index.php/lote/detalhe/326646", "088")</f>
      </c>
      <c r="B43" s="4" t="s">
        <f>=HYPERLINK("https://leilaoonline.net/index.php/lote/detalhe/326646", " Compressor wayne 60 pes com motor de 15 hp - funcionando")</f>
      </c>
      <c r="C43" s="4" t="inlineStr">
        <is>
          <t>Aguardando</t>
        </is>
      </c>
      <c r="D43" s="4" t="inlineStr">
        <is>
          <t>0</t>
        </is>
      </c>
      <c r="E43" s="5" t="inlineStr">
        <is>
          <t>4.500,00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=HYPERLINK("https://leilaoonline.net/index.php/lote/detalhe/326515", "089")</f>
      </c>
      <c r="B44" s="4" t="s">
        <f>=HYPERLINK("https://leilaoonline.net/index.php/lote/detalhe/326515", " Dois projetores antigos")</f>
      </c>
      <c r="C44" s="4" t="inlineStr">
        <is>
          <t>Aguardando</t>
        </is>
      </c>
      <c r="D44" s="4" t="inlineStr">
        <is>
          <t>0</t>
        </is>
      </c>
      <c r="E44" s="5" t="inlineStr">
        <is>
          <t>300,00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=HYPERLINK("https://leilaoonline.net/index.php/lote/detalhe/326516", "090")</f>
      </c>
      <c r="B45" s="4" t="s">
        <f>=HYPERLINK("https://leilaoonline.net/index.php/lote/detalhe/326516", " Caixa registradora ano 70")</f>
      </c>
      <c r="C45" s="4" t="inlineStr">
        <is>
          <t>Aguardando</t>
        </is>
      </c>
      <c r="D45" s="4" t="inlineStr">
        <is>
          <t>0</t>
        </is>
      </c>
      <c r="E45" s="5" t="inlineStr">
        <is>
          <t>600,00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=HYPERLINK("https://leilaoonline.net/index.php/lote/detalhe/326514", "091")</f>
      </c>
      <c r="B46" s="4" t="s">
        <f>=HYPERLINK("https://leilaoonline.net/index.php/lote/detalhe/326514", " Suqueira antiga 110v")</f>
      </c>
      <c r="C46" s="4" t="inlineStr">
        <is>
          <t>Aguardando</t>
        </is>
      </c>
      <c r="D46" s="4" t="inlineStr">
        <is>
          <t>0</t>
        </is>
      </c>
      <c r="E46" s="5" t="inlineStr">
        <is>
          <t>550,00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=HYPERLINK("https://leilaoonline.net/index.php/lote/detalhe/326513", "092")</f>
      </c>
      <c r="B47" s="4" t="s">
        <f>=HYPERLINK("https://leilaoonline.net/index.php/lote/detalhe/326513", " Máquina de sorvete e milk shake 220 v - sem teste no estado")</f>
      </c>
      <c r="C47" s="4" t="inlineStr">
        <is>
          <t>Aguardando</t>
        </is>
      </c>
      <c r="D47" s="4" t="inlineStr">
        <is>
          <t>0</t>
        </is>
      </c>
      <c r="E47" s="5" t="inlineStr">
        <is>
          <t>3.500,00</t>
        </is>
      </c>
      <c r="F47" s="4" t="inlineStr">
        <is>
          <t>450.00</t>
        </is>
      </c>
    </row>
    <row collapsed="false" customFormat="false" customHeight="false" hidden="false" ht="12.1" outlineLevel="0" r="48">
      <c r="A48" s="5" t="s">
        <f>=HYPERLINK("https://leilaoonline.net/index.php/lote/detalhe/326625", "094")</f>
      </c>
      <c r="B48" s="4" t="s">
        <f>=HYPERLINK("https://leilaoonline.net/index.php/lote/detalhe/326625", " Chopeira a gelo")</f>
      </c>
      <c r="C48" s="4" t="inlineStr">
        <is>
          <t>Aguardando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30.00</t>
        </is>
      </c>
    </row>
    <row collapsed="false" customFormat="false" customHeight="false" hidden="false" ht="12.1" outlineLevel="0" r="49">
      <c r="A49" s="5" t="s">
        <f>=HYPERLINK("https://leilaoonline.net/index.php/lote/detalhe/326626", "095")</f>
      </c>
      <c r="B49" s="4" t="s">
        <f>=HYPERLINK("https://leilaoonline.net/index.php/lote/detalhe/326626", " Maquina para marcenaria")</f>
      </c>
      <c r="C49" s="4" t="inlineStr">
        <is>
          <t>Aguardando</t>
        </is>
      </c>
      <c r="D49" s="4" t="inlineStr">
        <is>
          <t>0</t>
        </is>
      </c>
      <c r="E49" s="5" t="inlineStr">
        <is>
          <t>1.750,00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=HYPERLINK("https://leilaoonline.net/index.php/lote/detalhe/326643", "096")</f>
      </c>
      <c r="B50" s="4" t="s">
        <f>=HYPERLINK("https://leilaoonline.net/index.php/lote/detalhe/326643", " Perfuradora de papel eletrico")</f>
      </c>
      <c r="C50" s="4" t="inlineStr">
        <is>
          <t>Aguardando</t>
        </is>
      </c>
      <c r="D50" s="4" t="inlineStr">
        <is>
          <t>0</t>
        </is>
      </c>
      <c r="E50" s="5" t="inlineStr">
        <is>
          <t>560,00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=HYPERLINK("https://leilaoonline.net/index.php/lote/detalhe/326511", "097")</f>
      </c>
      <c r="B51" s="4" t="s">
        <f>=HYPERLINK("https://leilaoonline.net/index.php/lote/detalhe/326511", " 6 unid.Base de tv")</f>
      </c>
      <c r="C51" s="4" t="inlineStr">
        <is>
          <t>Aguardando</t>
        </is>
      </c>
      <c r="D51" s="4" t="inlineStr">
        <is>
          <t>0</t>
        </is>
      </c>
      <c r="E51" s="5" t="inlineStr">
        <is>
          <t>150,00</t>
        </is>
      </c>
      <c r="F51" s="4" t="inlineStr">
        <is>
          <t>30.00</t>
        </is>
      </c>
    </row>
    <row collapsed="false" customFormat="false" customHeight="false" hidden="false" ht="12.1" outlineLevel="0" r="52">
      <c r="A52" s="5" t="s">
        <f>=HYPERLINK("https://leilaoonline.net/index.php/lote/detalhe/326635", "098")</f>
      </c>
      <c r="B52" s="4" t="s">
        <f>=HYPERLINK("https://leilaoonline.net/index.php/lote/detalhe/326635", " Amassadeira rapida 15 kg trifasica no estado -")</f>
      </c>
      <c r="C52" s="4" t="inlineStr">
        <is>
          <t>Aguardando</t>
        </is>
      </c>
      <c r="D52" s="4" t="inlineStr">
        <is>
          <t>0</t>
        </is>
      </c>
      <c r="E52" s="5" t="inlineStr">
        <is>
          <t>700,00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=HYPERLINK("https://leilaoonline.net/index.php/lote/detalhe/326547", "099")</f>
      </c>
      <c r="B53" s="4" t="s">
        <f>=HYPERLINK("https://leilaoonline.net/index.php/lote/detalhe/326547", " Multi split springer dutado 4 tr 220 v trifásico")</f>
      </c>
      <c r="C53" s="4" t="inlineStr">
        <is>
          <t>Aguardando</t>
        </is>
      </c>
      <c r="D53" s="4" t="inlineStr">
        <is>
          <t>0</t>
        </is>
      </c>
      <c r="E53" s="5" t="inlineStr">
        <is>
          <t>3.000,00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=HYPERLINK("https://leilaoonline.net/index.php/lote/detalhe/326641", "100")</f>
      </c>
      <c r="B54" s="4" t="s">
        <f>=HYPERLINK("https://leilaoonline.net/index.php/lote/detalhe/326641", " 50 un. meias la e 50 toucas lã -produto sem uso")</f>
      </c>
      <c r="C54" s="4" t="inlineStr">
        <is>
          <t>Aguardando</t>
        </is>
      </c>
      <c r="D54" s="4" t="inlineStr">
        <is>
          <t>0</t>
        </is>
      </c>
      <c r="E54" s="5" t="inlineStr">
        <is>
          <t>560,00</t>
        </is>
      </c>
      <c r="F54" s="4" t="inlineStr">
        <is>
          <t>20.00</t>
        </is>
      </c>
    </row>
    <row collapsed="false" customFormat="false" customHeight="false" hidden="false" ht="12.1" outlineLevel="0" r="55">
      <c r="A55" s="5" t="s">
        <f>=HYPERLINK("https://leilaoonline.net/index.php/lote/detalhe/326632", "101")</f>
      </c>
      <c r="B55" s="4" t="s">
        <f>=HYPERLINK("https://leilaoonline.net/index.php/lote/detalhe/326632", " Sucata de 2 un. condensadoras 5 hp")</f>
      </c>
      <c r="C55" s="4" t="inlineStr">
        <is>
          <t>Aguardando</t>
        </is>
      </c>
      <c r="D55" s="4" t="inlineStr">
        <is>
          <t>0</t>
        </is>
      </c>
      <c r="E55" s="5" t="inlineStr">
        <is>
          <t>1.050,00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=HYPERLINK("https://leilaoonline.net/index.php/lote/detalhe/326549", "102")</f>
      </c>
      <c r="B56" s="4" t="s">
        <f>=HYPERLINK("https://leilaoonline.net/index.php/lote/detalhe/326549", " 4 enceradeiras industrial")</f>
      </c>
      <c r="C56" s="4" t="inlineStr">
        <is>
          <t>Aguardando</t>
        </is>
      </c>
      <c r="D56" s="4" t="inlineStr">
        <is>
          <t>0</t>
        </is>
      </c>
      <c r="E56" s="5" t="inlineStr">
        <is>
          <t>1.050,00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=HYPERLINK("https://leilaoonline.net/index.php/lote/detalhe/326551", "103")</f>
      </c>
      <c r="B57" s="4" t="s">
        <f>=HYPERLINK("https://leilaoonline.net/index.php/lote/detalhe/326551", " Coifa galvanizada 2 metros")</f>
      </c>
      <c r="C57" s="4" t="inlineStr">
        <is>
          <t>Aguardando</t>
        </is>
      </c>
      <c r="D57" s="4" t="inlineStr">
        <is>
          <t>0</t>
        </is>
      </c>
      <c r="E57" s="5" t="inlineStr">
        <is>
          <t>850,00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=HYPERLINK("https://leilaoonline.net/index.php/lote/detalhe/326552", "104")</f>
      </c>
      <c r="B58" s="4" t="s">
        <f>=HYPERLINK("https://leilaoonline.net/index.php/lote/detalhe/326552", " purificador")</f>
      </c>
      <c r="C58" s="4" t="inlineStr">
        <is>
          <t>Aguardando</t>
        </is>
      </c>
      <c r="D58" s="4" t="inlineStr">
        <is>
          <t>0</t>
        </is>
      </c>
      <c r="E58" s="5" t="inlineStr">
        <is>
          <t>150,00</t>
        </is>
      </c>
      <c r="F58" s="4" t="inlineStr">
        <is>
          <t>20.00</t>
        </is>
      </c>
    </row>
    <row collapsed="false" customFormat="false" customHeight="false" hidden="false" ht="12.1" outlineLevel="0" r="59">
      <c r="A59" s="5" t="s">
        <f>=HYPERLINK("https://leilaoonline.net/index.php/lote/detalhe/326629", "105")</f>
      </c>
      <c r="B59" s="4" t="s">
        <f>=HYPERLINK("https://leilaoonline.net/index.php/lote/detalhe/326629", " Maquina produtora de salgados sem teste /pegou enchente - no estado")</f>
      </c>
      <c r="C59" s="4" t="inlineStr">
        <is>
          <t>Aguardando</t>
        </is>
      </c>
      <c r="D59" s="4" t="inlineStr">
        <is>
          <t>0</t>
        </is>
      </c>
      <c r="E59" s="5" t="inlineStr">
        <is>
          <t>1.260,00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=HYPERLINK("https://leilaoonline.net/index.php/lote/detalhe/326545", "106")</f>
      </c>
      <c r="B60" s="4" t="s">
        <f>=HYPERLINK("https://leilaoonline.net/index.php/lote/detalhe/326545", " 3 pçs para chopeira torneiras e extratora")</f>
      </c>
      <c r="C60" s="4" t="inlineStr">
        <is>
          <t>Aguardando</t>
        </is>
      </c>
      <c r="D60" s="4" t="inlineStr">
        <is>
          <t>0</t>
        </is>
      </c>
      <c r="E60" s="5" t="inlineStr">
        <is>
          <t>380,00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=HYPERLINK("https://leilaoonline.net/index.php/lote/detalhe/326548", "107")</f>
      </c>
      <c r="B61" s="4" t="s">
        <f>=HYPERLINK("https://leilaoonline.net/index.php/lote/detalhe/326548", " Helice de inox ")</f>
      </c>
      <c r="C61" s="4" t="inlineStr">
        <is>
          <t>Aguardando</t>
        </is>
      </c>
      <c r="D61" s="4" t="inlineStr">
        <is>
          <t>0</t>
        </is>
      </c>
      <c r="E61" s="5" t="inlineStr">
        <is>
          <t>780,00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=HYPERLINK("https://leilaoonline.net/index.php/lote/detalhe/326546", "108")</f>
      </c>
      <c r="B62" s="4" t="s">
        <f>=HYPERLINK("https://leilaoonline.net/index.php/lote/detalhe/326546", " Checkaut 2 metros")</f>
      </c>
      <c r="C62" s="4" t="inlineStr">
        <is>
          <t>Aguardando</t>
        </is>
      </c>
      <c r="D62" s="4" t="inlineStr">
        <is>
          <t>0</t>
        </is>
      </c>
      <c r="E62" s="5" t="inlineStr">
        <is>
          <t>750,00</t>
        </is>
      </c>
      <c r="F62" s="4" t="inlineStr">
        <is>
          <t>30.00</t>
        </is>
      </c>
    </row>
    <row collapsed="false" customFormat="false" customHeight="false" hidden="false" ht="12.1" outlineLevel="0" r="63">
      <c r="A63" s="5" t="s">
        <f>=HYPERLINK("https://leilaoonline.net/index.php/lote/detalhe/326630", "110")</f>
      </c>
      <c r="B63" s="4" t="s">
        <f>=HYPERLINK("https://leilaoonline.net/index.php/lote/detalhe/326630", " Ventilador ou exautor industrial motor weg -no estado sem teste")</f>
      </c>
      <c r="C63" s="4" t="inlineStr">
        <is>
          <t>Aguardando</t>
        </is>
      </c>
      <c r="D63" s="4" t="inlineStr">
        <is>
          <t>0</t>
        </is>
      </c>
      <c r="E63" s="5" t="inlineStr">
        <is>
          <t>420,00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=HYPERLINK("https://leilaoonline.net/index.php/lote/detalhe/326620", "112")</f>
      </c>
      <c r="B64" s="4" t="s">
        <f>=HYPERLINK("https://leilaoonline.net/index.php/lote/detalhe/326620", " Forno turbo 8 esteiras")</f>
      </c>
      <c r="C64" s="4" t="inlineStr">
        <is>
          <t>Aguardando</t>
        </is>
      </c>
      <c r="D64" s="4" t="inlineStr">
        <is>
          <t>0</t>
        </is>
      </c>
      <c r="E64" s="5" t="inlineStr">
        <is>
          <t>1.050,00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=HYPERLINK("https://leilaoonline.net/index.php/lote/detalhe/326628", "113")</f>
      </c>
      <c r="B65" s="4" t="s">
        <f>=HYPERLINK("https://leilaoonline.net/index.php/lote/detalhe/326628", " 1 tanque 20 pes /motor eletrico e dois cabeçotes de compressor (sem teste no estado )")</f>
      </c>
      <c r="C65" s="4" t="inlineStr">
        <is>
          <t>Aguardando</t>
        </is>
      </c>
      <c r="D65" s="4" t="inlineStr">
        <is>
          <t>0</t>
        </is>
      </c>
      <c r="E65" s="5" t="inlineStr">
        <is>
          <t>2.450,00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=HYPERLINK("https://leilaoonline.net/index.php/lote/detalhe/326621", "114")</f>
      </c>
      <c r="B66" s="4" t="s">
        <f>=HYPERLINK("https://leilaoonline.net/index.php/lote/detalhe/326621", " 5 un. cubas de pia em inox")</f>
      </c>
      <c r="C66" s="4" t="inlineStr">
        <is>
          <t>Aguardando</t>
        </is>
      </c>
      <c r="D66" s="4" t="inlineStr">
        <is>
          <t>0</t>
        </is>
      </c>
      <c r="E66" s="5" t="inlineStr">
        <is>
          <t>200,00</t>
        </is>
      </c>
      <c r="F66" s="4" t="inlineStr">
        <is>
          <t>20.00</t>
        </is>
      </c>
    </row>
    <row collapsed="false" customFormat="false" customHeight="false" hidden="false" ht="12.1" outlineLevel="0" r="67">
      <c r="A67" s="5" t="s">
        <f>=HYPERLINK("https://leilaoonline.net/index.php/lote/detalhe/326518", "115")</f>
      </c>
      <c r="B67" s="4" t="s">
        <f>=HYPERLINK("https://leilaoonline.net/index.php/lote/detalhe/326518", " Sucata de fatiador de frios")</f>
      </c>
      <c r="C67" s="4" t="inlineStr">
        <is>
          <t>Aguardando</t>
        </is>
      </c>
      <c r="D67" s="4" t="inlineStr">
        <is>
          <t>0</t>
        </is>
      </c>
      <c r="E67" s="5" t="inlineStr">
        <is>
          <t>250,00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=HYPERLINK("https://leilaoonline.net/index.php/lote/detalhe/326520", "116")</f>
      </c>
      <c r="B68" s="4" t="s">
        <f>=HYPERLINK("https://leilaoonline.net/index.php/lote/detalhe/326520", " 2 Mini tvs")</f>
      </c>
      <c r="C68" s="4" t="inlineStr">
        <is>
          <t>Aguardando</t>
        </is>
      </c>
      <c r="D68" s="4" t="inlineStr">
        <is>
          <t>0</t>
        </is>
      </c>
      <c r="E68" s="5" t="inlineStr">
        <is>
          <t>150,00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=HYPERLINK("https://leilaoonline.net/index.php/lote/detalhe/326522", "117")</f>
      </c>
      <c r="B69" s="4" t="s">
        <f>=HYPERLINK("https://leilaoonline.net/index.php/lote/detalhe/326522", " Máquinas de datilografia")</f>
      </c>
      <c r="C69" s="4" t="inlineStr">
        <is>
          <t>Aguardando</t>
        </is>
      </c>
      <c r="D69" s="4" t="inlineStr">
        <is>
          <t>0</t>
        </is>
      </c>
      <c r="E69" s="5" t="inlineStr">
        <is>
          <t>350,00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=HYPERLINK("https://leilaoonline.net/index.php/lote/detalhe/326521", "118")</f>
      </c>
      <c r="B70" s="4" t="s">
        <f>=HYPERLINK("https://leilaoonline.net/index.php/lote/detalhe/326521", " Bomba d’água")</f>
      </c>
      <c r="C70" s="4" t="inlineStr">
        <is>
          <t>Aguardando</t>
        </is>
      </c>
      <c r="D70" s="4" t="inlineStr">
        <is>
          <t>0</t>
        </is>
      </c>
      <c r="E70" s="5" t="inlineStr">
        <is>
          <t>350,00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=HYPERLINK("https://leilaoonline.net/index.php/lote/detalhe/326519", "120")</f>
      </c>
      <c r="B71" s="4" t="s">
        <f>=HYPERLINK("https://leilaoonline.net/index.php/lote/detalhe/326519", " Sucata de compressor 5 unidades")</f>
      </c>
      <c r="C71" s="4" t="inlineStr">
        <is>
          <t>Aguardando</t>
        </is>
      </c>
      <c r="D71" s="4" t="inlineStr">
        <is>
          <t>0</t>
        </is>
      </c>
      <c r="E71" s="5" t="inlineStr">
        <is>
          <t>350,00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=HYPERLINK("https://leilaoonline.net/index.php/lote/detalhe/326638", "121")</f>
      </c>
      <c r="B72" s="4" t="s">
        <f>=HYPERLINK("https://leilaoonline.net/index.php/lote/detalhe/326638", " Batedeira /amassadeira industrial com motor sem tacho no estado")</f>
      </c>
      <c r="C72" s="4" t="inlineStr">
        <is>
          <t>Aguardando</t>
        </is>
      </c>
      <c r="D72" s="4" t="inlineStr">
        <is>
          <t>0</t>
        </is>
      </c>
      <c r="E72" s="5" t="inlineStr">
        <is>
          <t>1.750,00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=HYPERLINK("https://leilaoonline.net/index.php/lote/detalhe/326645", "123")</f>
      </c>
      <c r="B73" s="4" t="s">
        <f>=HYPERLINK("https://leilaoonline.net/index.php/lote/detalhe/326645", " 4un. aquecedores 110 v")</f>
      </c>
      <c r="C73" s="4" t="inlineStr">
        <is>
          <t>Aguardando</t>
        </is>
      </c>
      <c r="D73" s="4" t="inlineStr">
        <is>
          <t>0</t>
        </is>
      </c>
      <c r="E73" s="5" t="inlineStr">
        <is>
          <t>350,00</t>
        </is>
      </c>
      <c r="F73" s="4" t="inlineStr">
        <is>
          <t>20.00</t>
        </is>
      </c>
    </row>
    <row collapsed="false" customFormat="false" customHeight="false" hidden="false" ht="12.1" outlineLevel="0" r="74">
      <c r="A74" s="5" t="s">
        <f>=HYPERLINK("https://leilaoonline.net/index.php/lote/detalhe/326637", "124")</f>
      </c>
      <c r="B74" s="4" t="s">
        <f>=HYPERLINK("https://leilaoonline.net/index.php/lote/detalhe/326637", " serra de corte de pedra de marmore")</f>
      </c>
      <c r="C74" s="4" t="inlineStr">
        <is>
          <t>Aguardando</t>
        </is>
      </c>
      <c r="D74" s="4" t="inlineStr">
        <is>
          <t>0</t>
        </is>
      </c>
      <c r="E74" s="5" t="inlineStr">
        <is>
          <t>1.750,00</t>
        </is>
      </c>
      <c r="F74" s="4" t="inlineStr">
        <is>
          <t>30.00</t>
        </is>
      </c>
    </row>
    <row collapsed="false" customFormat="false" customHeight="false" hidden="false" ht="12.1" outlineLevel="0" r="75">
      <c r="A75" s="5" t="s">
        <f>=HYPERLINK("https://leilaoonline.net/index.php/lote/detalhe/326550", "125")</f>
      </c>
      <c r="B75" s="4" t="s">
        <f>=HYPERLINK("https://leilaoonline.net/index.php/lote/detalhe/326550", " Pedra grill 110 v")</f>
      </c>
      <c r="C75" s="4" t="inlineStr">
        <is>
          <t>Aguardando</t>
        </is>
      </c>
      <c r="D75" s="4" t="inlineStr">
        <is>
          <t>0</t>
        </is>
      </c>
      <c r="E75" s="5" t="inlineStr">
        <is>
          <t>380,00</t>
        </is>
      </c>
      <c r="F75" s="4" t="inlineStr">
        <is>
          <t>20.00</t>
        </is>
      </c>
    </row>
    <row collapsed="false" customFormat="false" customHeight="false" hidden="false" ht="12.1" outlineLevel="0" r="76">
      <c r="A76" s="5" t="s">
        <f>=HYPERLINK("https://leilaoonline.net/index.php/lote/detalhe/326523", "126")</f>
      </c>
      <c r="B76" s="4" t="s">
        <f>=HYPERLINK("https://leilaoonline.net/index.php/lote/detalhe/326523", " Sucata compressor")</f>
      </c>
      <c r="C76" s="4" t="inlineStr">
        <is>
          <t>Aguardando</t>
        </is>
      </c>
      <c r="D76" s="4" t="inlineStr">
        <is>
          <t>0</t>
        </is>
      </c>
      <c r="E76" s="5" t="inlineStr">
        <is>
          <t>350,00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=HYPERLINK("https://leilaoonline.net/index.php/lote/detalhe/326623", "127")</f>
      </c>
      <c r="B77" s="4" t="s">
        <f>=HYPERLINK("https://leilaoonline.net/index.php/lote/detalhe/326623", " Motoredutor MS633-4 B14 trifasico -funcionando")</f>
      </c>
      <c r="C77" s="4" t="inlineStr">
        <is>
          <t>Aguardando</t>
        </is>
      </c>
      <c r="D77" s="4" t="inlineStr">
        <is>
          <t>0</t>
        </is>
      </c>
      <c r="E77" s="5" t="inlineStr">
        <is>
          <t>560,00</t>
        </is>
      </c>
      <c r="F77" s="4" t="inlineStr">
        <is>
          <t>20.00</t>
        </is>
      </c>
    </row>
    <row collapsed="false" customFormat="false" customHeight="false" hidden="false" ht="12.1" outlineLevel="0" r="78">
      <c r="A78" s="5" t="s">
        <f>=HYPERLINK("https://leilaoonline.net/index.php/lote/detalhe/326633", "128")</f>
      </c>
      <c r="B78" s="4" t="s">
        <f>=HYPERLINK("https://leilaoonline.net/index.php/lote/detalhe/326633", " Motoredutor MS633-4 B14 trifasico -funcionando")</f>
      </c>
      <c r="C78" s="4" t="inlineStr">
        <is>
          <t>Aguardando</t>
        </is>
      </c>
      <c r="D78" s="4" t="inlineStr">
        <is>
          <t>0</t>
        </is>
      </c>
      <c r="E78" s="5" t="inlineStr">
        <is>
          <t>560,00</t>
        </is>
      </c>
      <c r="F78" s="4" t="inlineStr">
        <is>
          <t>20.00</t>
        </is>
      </c>
    </row>
    <row collapsed="false" customFormat="false" customHeight="false" hidden="false" ht="12.1" outlineLevel="0" r="79">
      <c r="A79" s="5" t="s">
        <f>=HYPERLINK("https://leilaoonline.net/index.php/lote/detalhe/326631", "129")</f>
      </c>
      <c r="B79" s="4" t="s">
        <f>=HYPERLINK("https://leilaoonline.net/index.php/lote/detalhe/326631", " Inversor trifasico ACS 350 no estado")</f>
      </c>
      <c r="C79" s="4" t="inlineStr">
        <is>
          <t>Aguardando</t>
        </is>
      </c>
      <c r="D79" s="4" t="inlineStr">
        <is>
          <t>0</t>
        </is>
      </c>
      <c r="E79" s="5" t="inlineStr">
        <is>
          <t>560,00</t>
        </is>
      </c>
      <c r="F79" s="4" t="inlineStr">
        <is>
          <t>20.00</t>
        </is>
      </c>
    </row>
    <row collapsed="false" customFormat="false" customHeight="false" hidden="false" ht="12.1" outlineLevel="0" r="80">
      <c r="A80" s="5" t="s">
        <f>=HYPERLINK("https://leilaoonline.net/index.php/lote/detalhe/326622", "130")</f>
      </c>
      <c r="B80" s="4" t="s">
        <f>=HYPERLINK("https://leilaoonline.net/index.php/lote/detalhe/326622", " Fonte de alimentação TRIO-Ps/1AC 24DC/20")</f>
      </c>
      <c r="C80" s="4" t="inlineStr">
        <is>
          <t>Aguardando</t>
        </is>
      </c>
      <c r="D80" s="4" t="inlineStr">
        <is>
          <t>0</t>
        </is>
      </c>
      <c r="E80" s="5" t="inlineStr">
        <is>
          <t>560,00</t>
        </is>
      </c>
      <c r="F80" s="4" t="inlineStr">
        <is>
          <t>20.00</t>
        </is>
      </c>
    </row>
    <row collapsed="false" customFormat="false" customHeight="false" hidden="false" ht="12.1" outlineLevel="0" r="81">
      <c r="A81" s="5" t="s">
        <f>=HYPERLINK("https://leilaoonline.net/index.php/lote/detalhe/326476", "131")</f>
      </c>
      <c r="B81" s="4" t="s">
        <f>=HYPERLINK("https://leilaoonline.net/index.php/lote/detalhe/326476", " Maquina de rebitar freio")</f>
      </c>
      <c r="C81" s="4" t="inlineStr">
        <is>
          <t>Aguardando</t>
        </is>
      </c>
      <c r="D81" s="4" t="inlineStr">
        <is>
          <t>0</t>
        </is>
      </c>
      <c r="E81" s="5" t="inlineStr">
        <is>
          <t>4.000,00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=HYPERLINK("https://leilaoonline.net/index.php/lote/detalhe/326475", "132")</f>
      </c>
      <c r="B82" s="4" t="s">
        <f>=HYPERLINK("https://leilaoonline.net/index.php/lote/detalhe/326475", " Maquina de rebitar freio")</f>
      </c>
      <c r="C82" s="4" t="inlineStr">
        <is>
          <t>Aguardando</t>
        </is>
      </c>
      <c r="D82" s="4" t="inlineStr">
        <is>
          <t>0</t>
        </is>
      </c>
      <c r="E82" s="5" t="inlineStr">
        <is>
          <t>4.000,00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=HYPERLINK("https://leilaoonline.net/index.php/lote/detalhe/326642", "134")</f>
      </c>
      <c r="B83" s="4" t="s">
        <f>=HYPERLINK("https://leilaoonline.net/index.php/lote/detalhe/326642", " Fonte de alim.TRIO-PS/1AC24DC/20   1VDH479N 220 vca p/384 ( 2 cv )")</f>
      </c>
      <c r="C83" s="4" t="inlineStr">
        <is>
          <t>Aguardando</t>
        </is>
      </c>
      <c r="D83" s="4" t="inlineStr">
        <is>
          <t>0</t>
        </is>
      </c>
      <c r="E83" s="5" t="inlineStr">
        <is>
          <t>850,00</t>
        </is>
      </c>
      <c r="F83" s="4" t="inlineStr">
        <is>
          <t>20.00</t>
        </is>
      </c>
    </row>
    <row collapsed="false" customFormat="false" customHeight="false" hidden="false" ht="12.1" outlineLevel="0" r="84">
      <c r="A84" s="5" t="s">
        <f>=HYPERLINK("https://leilaoonline.net/index.php/lote/detalhe/326640", "135")</f>
      </c>
      <c r="B84" s="4" t="s">
        <f>=HYPERLINK("https://leilaoonline.net/index.php/lote/detalhe/326640", " Motor para acoplamento trifasico funcionando")</f>
      </c>
      <c r="C84" s="4" t="inlineStr">
        <is>
          <t>Aguardando</t>
        </is>
      </c>
      <c r="D84" s="4" t="inlineStr">
        <is>
          <t>0</t>
        </is>
      </c>
      <c r="E84" s="5" t="inlineStr">
        <is>
          <t>350,00</t>
        </is>
      </c>
      <c r="F84" s="4" t="inlineStr">
        <is>
          <t>20.00</t>
        </is>
      </c>
    </row>
    <row collapsed="false" customFormat="false" customHeight="false" hidden="false" ht="12.1" outlineLevel="0" r="85">
      <c r="A85" s="5" t="s">
        <f>=HYPERLINK("https://leilaoonline.net/index.php/lote/detalhe/326634", "136")</f>
      </c>
      <c r="B85" s="4" t="s">
        <f>=HYPERLINK("https://leilaoonline.net/index.php/lote/detalhe/326634", " Motor para acoplamento trifasico funcionando")</f>
      </c>
      <c r="C85" s="4" t="inlineStr">
        <is>
          <t>Aguardando</t>
        </is>
      </c>
      <c r="D85" s="4" t="inlineStr">
        <is>
          <t>0</t>
        </is>
      </c>
      <c r="E85" s="5" t="inlineStr">
        <is>
          <t>350,00</t>
        </is>
      </c>
      <c r="F85" s="4" t="inlineStr">
        <is>
          <t>20.00</t>
        </is>
      </c>
    </row>
    <row collapsed="false" customFormat="false" customHeight="false" hidden="false" ht="12.1" outlineLevel="0" r="86">
      <c r="A86" s="5" t="s">
        <f>=HYPERLINK("https://leilaoonline.net/index.php/lote/detalhe/326624", "137")</f>
      </c>
      <c r="B86" s="4" t="s">
        <f>=HYPERLINK("https://leilaoonline.net/index.php/lote/detalhe/326624", " 10 un. nichos  1 abajur retratil")</f>
      </c>
      <c r="C86" s="4" t="inlineStr">
        <is>
          <t>Aguardando</t>
        </is>
      </c>
      <c r="D86" s="4" t="inlineStr">
        <is>
          <t>0</t>
        </is>
      </c>
      <c r="E86" s="5" t="inlineStr">
        <is>
          <t>420,00</t>
        </is>
      </c>
      <c r="F86" s="4" t="inlineStr">
        <is>
          <t>20.00</t>
        </is>
      </c>
    </row>
    <row collapsed="false" customFormat="false" customHeight="false" hidden="false" ht="12.1" outlineLevel="0" r="87">
      <c r="A87" s="5" t="s">
        <f>=HYPERLINK("https://leilaoonline.net/index.php/lote/detalhe/326636", "138")</f>
      </c>
      <c r="B87" s="4" t="s">
        <f>=HYPERLINK("https://leilaoonline.net/index.php/lote/detalhe/326636", " 10 un. nichos  1 abajur retratil")</f>
      </c>
      <c r="C87" s="4" t="inlineStr">
        <is>
          <t>Aguardando</t>
        </is>
      </c>
      <c r="D87" s="4" t="inlineStr">
        <is>
          <t>0</t>
        </is>
      </c>
      <c r="E87" s="5" t="inlineStr">
        <is>
          <t>420,00</t>
        </is>
      </c>
      <c r="F87" s="4" t="inlineStr">
        <is>
          <t>20.00</t>
        </is>
      </c>
    </row>
    <row collapsed="false" customFormat="false" customHeight="false" hidden="false" ht="12.1" outlineLevel="0" r="88">
      <c r="A88" s="5" t="s">
        <f>=HYPERLINK("https://leilaoonline.net/index.php/lote/detalhe/326474", "139")</f>
      </c>
      <c r="B88" s="4" t="s">
        <f>=HYPERLINK("https://leilaoonline.net/index.php/lote/detalhe/326474", " 7 filtros Tecfil  PSL523")</f>
      </c>
      <c r="C88" s="4" t="inlineStr">
        <is>
          <t>Aguardando</t>
        </is>
      </c>
      <c r="D88" s="4" t="inlineStr">
        <is>
          <t>0</t>
        </is>
      </c>
      <c r="E88" s="5" t="inlineStr">
        <is>
          <t>3.000,00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=HYPERLINK("https://leilaoonline.net/index.php/lote/detalhe/326644", "140")</f>
      </c>
      <c r="B89" s="4" t="s">
        <f>=HYPERLINK("https://leilaoonline.net/index.php/lote/detalhe/326644", " Maquina de corte de isolação")</f>
      </c>
      <c r="C89" s="4" t="inlineStr">
        <is>
          <t>Aguardando</t>
        </is>
      </c>
      <c r="D89" s="4" t="inlineStr">
        <is>
          <t>0</t>
        </is>
      </c>
      <c r="E89" s="5" t="inlineStr">
        <is>
          <t>1.400,00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=HYPERLINK("https://leilaoonline.net/index.php/lote/detalhe/326627", "141")</f>
      </c>
      <c r="B90" s="4" t="s">
        <f>=HYPERLINK("https://leilaoonline.net/index.php/lote/detalhe/326627", " 50 un. bandeijas de inox")</f>
      </c>
      <c r="C90" s="4" t="inlineStr">
        <is>
          <t>Aguardando</t>
        </is>
      </c>
      <c r="D90" s="4" t="inlineStr">
        <is>
          <t>0</t>
        </is>
      </c>
      <c r="E90" s="5" t="inlineStr">
        <is>
          <t>490,00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=HYPERLINK("https://leilaoonline.net/index.php/lote/detalhe/326647", "142")</f>
      </c>
      <c r="B91" s="4" t="s">
        <f>=HYPERLINK("https://leilaoonline.net/index.php/lote/detalhe/326647", " Lote de saldos,sucatas,partes e peças - eletroportáteis,coifa,aquecedores,grill,luminarias,bebedouros ,pan.eletrica,umidificador,acessorios partes ,peças ,e incompletos aprox .60 itens (palet 1.20x1.20x1altura")</f>
      </c>
      <c r="C91" s="4" t="inlineStr">
        <is>
          <t>Aguardando</t>
        </is>
      </c>
      <c r="D91" s="4" t="inlineStr">
        <is>
          <t>0</t>
        </is>
      </c>
      <c r="E91" s="5" t="inlineStr">
        <is>
          <t>700,00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=HYPERLINK("https://leilaoonline.net/index.php/lote/detalhe/326639", "143")</f>
      </c>
      <c r="B92" s="4" t="s">
        <f>=HYPERLINK("https://leilaoonline.net/index.php/lote/detalhe/326639", " Turbina com motor weg")</f>
      </c>
      <c r="C92" s="4" t="inlineStr">
        <is>
          <t>Aguardando</t>
        </is>
      </c>
      <c r="D92" s="4" t="inlineStr">
        <is>
          <t>0</t>
        </is>
      </c>
      <c r="E92" s="5" t="inlineStr">
        <is>
          <t>2.450,00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=HYPERLINK("https://leilaoonline.net/index.php/lote/detalhe/326553", "200")</f>
      </c>
      <c r="B93" s="4" t="s">
        <f>=HYPERLINK("https://leilaoonline.net/index.php/lote/detalhe/326553", "APROX. 5.000 PARAFUSOS DE AÇO DIVERSAS MEDIDAS")</f>
      </c>
      <c r="C93" s="4" t="inlineStr">
        <is>
          <t>Aguardando</t>
        </is>
      </c>
      <c r="D93" s="4" t="inlineStr">
        <is>
          <t>0</t>
        </is>
      </c>
      <c r="E93" s="5" t="inlineStr">
        <is>
          <t>3.000,00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=HYPERLINK("https://leilaoonline.net/index.php/lote/detalhe/326564", "201")</f>
      </c>
      <c r="B94" s="4" t="s">
        <f>=HYPERLINK("https://leilaoonline.net/index.php/lote/detalhe/326564", " Câmeras, cocinete, grampeador tapeceiro......")</f>
      </c>
      <c r="C94" s="4" t="inlineStr">
        <is>
          <t>Aguardando</t>
        </is>
      </c>
      <c r="D94" s="4" t="inlineStr">
        <is>
          <t>0</t>
        </is>
      </c>
      <c r="E94" s="5" t="inlineStr">
        <is>
          <t>80,00</t>
        </is>
      </c>
      <c r="F94" s="4" t="inlineStr">
        <is>
          <t>20.00</t>
        </is>
      </c>
    </row>
    <row collapsed="false" customFormat="false" customHeight="false" hidden="false" ht="12.1" outlineLevel="0" r="95">
      <c r="A95" s="5" t="s">
        <f>=HYPERLINK("https://leilaoonline.net/index.php/lote/detalhe/326565", "202")</f>
      </c>
      <c r="B95" s="4" t="s">
        <f>=HYPERLINK("https://leilaoonline.net/index.php/lote/detalhe/326565", " Conjunto Didático de Automação Predial")</f>
      </c>
      <c r="C95" s="4" t="inlineStr">
        <is>
          <t>Aguardando</t>
        </is>
      </c>
      <c r="D95" s="4" t="inlineStr">
        <is>
          <t>0</t>
        </is>
      </c>
      <c r="E95" s="5" t="inlineStr">
        <is>
          <t>250,00</t>
        </is>
      </c>
      <c r="F95" s="4" t="inlineStr">
        <is>
          <t>30.00</t>
        </is>
      </c>
    </row>
    <row collapsed="false" customFormat="false" customHeight="false" hidden="false" ht="12.1" outlineLevel="0" r="96">
      <c r="A96" s="5" t="s">
        <f>=HYPERLINK("https://leilaoonline.net/index.php/lote/detalhe/326557", "203")</f>
      </c>
      <c r="B96" s="4" t="s">
        <f>=HYPERLINK("https://leilaoonline.net/index.php/lote/detalhe/326557", " Expositor giratório de bolos e tortas Frilux-220 VOLTS FUNCIONANDO")</f>
      </c>
      <c r="C96" s="4" t="inlineStr">
        <is>
          <t>Aguardando</t>
        </is>
      </c>
      <c r="D96" s="4" t="inlineStr">
        <is>
          <t>0</t>
        </is>
      </c>
      <c r="E96" s="5" t="inlineStr">
        <is>
          <t>3.800,00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=HYPERLINK("https://leilaoonline.net/index.php/lote/detalhe/326561", "204")</f>
      </c>
      <c r="B97" s="4" t="s">
        <f>=HYPERLINK("https://leilaoonline.net/index.php/lote/detalhe/326561", " 8 un. - Contrapesopara Ombrelone Auto Equip.")</f>
      </c>
      <c r="C97" s="4" t="inlineStr">
        <is>
          <t>Aguardando</t>
        </is>
      </c>
      <c r="D97" s="4" t="inlineStr">
        <is>
          <t>0</t>
        </is>
      </c>
      <c r="E97" s="5" t="inlineStr">
        <is>
          <t>200,00</t>
        </is>
      </c>
      <c r="F97" s="4" t="inlineStr">
        <is>
          <t>30.00</t>
        </is>
      </c>
    </row>
    <row collapsed="false" customFormat="false" customHeight="false" hidden="false" ht="12.1" outlineLevel="0" r="98">
      <c r="A98" s="5" t="s">
        <f>=HYPERLINK("https://leilaoonline.net/index.php/lote/detalhe/326566", "205")</f>
      </c>
      <c r="B98" s="4" t="s">
        <f>=HYPERLINK("https://leilaoonline.net/index.php/lote/detalhe/326566", " Fechadura Biométrica digital Adel")</f>
      </c>
      <c r="C98" s="4" t="inlineStr">
        <is>
          <t>Aguardando</t>
        </is>
      </c>
      <c r="D98" s="4" t="inlineStr">
        <is>
          <t>0</t>
        </is>
      </c>
      <c r="E98" s="5" t="inlineStr">
        <is>
          <t>380,00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=HYPERLINK("https://leilaoonline.net/index.php/lote/detalhe/326559", "206")</f>
      </c>
      <c r="B99" s="4" t="s">
        <f>=HYPERLINK("https://leilaoonline.net/index.php/lote/detalhe/326559", "Eletrodomésticos e Escova Secadora Soft e outros")</f>
      </c>
      <c r="C99" s="4" t="inlineStr">
        <is>
          <t>Aguardando</t>
        </is>
      </c>
      <c r="D99" s="4" t="inlineStr">
        <is>
          <t>0</t>
        </is>
      </c>
      <c r="E99" s="5" t="inlineStr">
        <is>
          <t>80,00</t>
        </is>
      </c>
      <c r="F99" s="4" t="inlineStr">
        <is>
          <t>30.00</t>
        </is>
      </c>
    </row>
    <row collapsed="false" customFormat="false" customHeight="false" hidden="false" ht="12.1" outlineLevel="0" r="100">
      <c r="A100" s="5" t="s">
        <f>=HYPERLINK("https://leilaoonline.net/index.php/lote/detalhe/326697", "207")</f>
      </c>
      <c r="B100" s="4" t="s">
        <f>=HYPERLINK("https://leilaoonline.net/index.php/lote/detalhe/326697", " LOTE DE LUMINÁRIAS DIVERSAS")</f>
      </c>
      <c r="C100" s="4" t="inlineStr">
        <is>
          <t>Aguardando</t>
        </is>
      </c>
      <c r="D100" s="4" t="inlineStr">
        <is>
          <t>0</t>
        </is>
      </c>
      <c r="E100" s="5" t="inlineStr">
        <is>
          <t>3.000,00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=HYPERLINK("https://leilaoonline.net/index.php/lote/detalhe/326558", "208")</f>
      </c>
      <c r="B101" s="4" t="s">
        <f>=HYPERLINK("https://leilaoonline.net/index.php/lote/detalhe/326558", " Geladeira Visacooler, 3 prateleiras")</f>
      </c>
      <c r="C101" s="4" t="inlineStr">
        <is>
          <t>Aguardando</t>
        </is>
      </c>
      <c r="D101" s="4" t="inlineStr">
        <is>
          <t>0</t>
        </is>
      </c>
      <c r="E101" s="5" t="inlineStr">
        <is>
          <t>650,00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=HYPERLINK("https://leilaoonline.net/index.php/lote/detalhe/326698", "210")</f>
      </c>
      <c r="B102" s="4" t="s">
        <f>=HYPERLINK("https://leilaoonline.net/index.php/lote/detalhe/326698", "TAPATE DE FIBRA EMBORRACHADO - 2,50 X 1,60")</f>
      </c>
      <c r="C102" s="4" t="inlineStr">
        <is>
          <t>Aguardando</t>
        </is>
      </c>
      <c r="D102" s="4" t="inlineStr">
        <is>
          <t>0</t>
        </is>
      </c>
      <c r="E102" s="5" t="inlineStr">
        <is>
          <t>180,00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=HYPERLINK("https://leilaoonline.net/index.php/lote/detalhe/326560", "211")</f>
      </c>
      <c r="B103" s="4" t="s">
        <f>=HYPERLINK("https://leilaoonline.net/index.php/lote/detalhe/326560", " Impressoras Epson, HP e outros(sem a estante)-10 unidades")</f>
      </c>
      <c r="C103" s="4" t="inlineStr">
        <is>
          <t>Aguardando</t>
        </is>
      </c>
      <c r="D103" s="4" t="inlineStr">
        <is>
          <t>0</t>
        </is>
      </c>
      <c r="E103" s="5" t="inlineStr">
        <is>
          <t>200,00</t>
        </is>
      </c>
      <c r="F103" s="4" t="inlineStr">
        <is>
          <t>30.00</t>
        </is>
      </c>
    </row>
    <row collapsed="false" customFormat="false" customHeight="false" hidden="false" ht="12.1" outlineLevel="0" r="104">
      <c r="A104" s="5" t="s">
        <f>=HYPERLINK("https://leilaoonline.net/index.php/lote/detalhe/326562", "213")</f>
      </c>
      <c r="B104" s="4" t="s">
        <f>=HYPERLINK("https://leilaoonline.net/index.php/lote/detalhe/326562", " Máquina de escrever-Funcionando-Olivetti LINEA 98")</f>
      </c>
      <c r="C104" s="4" t="inlineStr">
        <is>
          <t>Aguardando</t>
        </is>
      </c>
      <c r="D104" s="4" t="inlineStr">
        <is>
          <t>0</t>
        </is>
      </c>
      <c r="E104" s="5" t="inlineStr">
        <is>
          <t>250,00</t>
        </is>
      </c>
      <c r="F104" s="4" t="inlineStr">
        <is>
          <t>30.00</t>
        </is>
      </c>
    </row>
    <row collapsed="false" customFormat="false" customHeight="false" hidden="false" ht="12.1" outlineLevel="0" r="105">
      <c r="A105" s="5" t="s">
        <f>=HYPERLINK("https://leilaoonline.net/index.php/lote/detalhe/326567", "214")</f>
      </c>
      <c r="B105" s="4" t="s">
        <f>=HYPERLINK("https://leilaoonline.net/index.php/lote/detalhe/326567", " Laboratório Móvel Autolabor")</f>
      </c>
      <c r="C105" s="4" t="inlineStr">
        <is>
          <t>Aguardando</t>
        </is>
      </c>
      <c r="D105" s="4" t="inlineStr">
        <is>
          <t>0</t>
        </is>
      </c>
      <c r="E105" s="5" t="inlineStr">
        <is>
          <t>250,00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=HYPERLINK("https://leilaoonline.net/index.php/lote/detalhe/326555", "215")</f>
      </c>
      <c r="B106" s="4" t="s">
        <f>=HYPERLINK("https://leilaoonline.net/index.php/lote/detalhe/326555", " Mesa redonda c/ 4 cadeiras brancas")</f>
      </c>
      <c r="C106" s="4" t="inlineStr">
        <is>
          <t>Aguardando</t>
        </is>
      </c>
      <c r="D106" s="4" t="inlineStr">
        <is>
          <t>0</t>
        </is>
      </c>
      <c r="E106" s="5" t="inlineStr">
        <is>
          <t>350,00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=HYPERLINK("https://leilaoonline.net/index.php/lote/detalhe/326568", "216")</f>
      </c>
      <c r="B107" s="4" t="s">
        <f>=HYPERLINK("https://leilaoonline.net/index.php/lote/detalhe/326568", " Mini Cilindro Disco de Pizza-Marca Eco-Toda em Inox-Funcionando")</f>
      </c>
      <c r="C107" s="4" t="inlineStr">
        <is>
          <t>Aguardando</t>
        </is>
      </c>
      <c r="D107" s="4" t="inlineStr">
        <is>
          <t>0</t>
        </is>
      </c>
      <c r="E107" s="5" t="inlineStr">
        <is>
          <t>13.900,00</t>
        </is>
      </c>
      <c r="F107" s="4" t="inlineStr">
        <is>
          <t>650.00</t>
        </is>
      </c>
    </row>
    <row collapsed="false" customFormat="false" customHeight="false" hidden="false" ht="12.1" outlineLevel="0" r="108">
      <c r="A108" s="5" t="s">
        <f>=HYPERLINK("https://leilaoonline.net/index.php/lote/detalhe/326570", "220")</f>
      </c>
      <c r="B108" s="4" t="s">
        <f>=HYPERLINK("https://leilaoonline.net/index.php/lote/detalhe/326570", " Persiana Branca Romana-L:2,63xA:2,00")</f>
      </c>
      <c r="C108" s="4" t="inlineStr">
        <is>
          <t>Aguardando</t>
        </is>
      </c>
      <c r="D108" s="4" t="inlineStr">
        <is>
          <t>0</t>
        </is>
      </c>
      <c r="E108" s="5" t="inlineStr">
        <is>
          <t>280,00</t>
        </is>
      </c>
      <c r="F108" s="4" t="inlineStr">
        <is>
          <t>30.00</t>
        </is>
      </c>
    </row>
    <row collapsed="false" customFormat="false" customHeight="false" hidden="false" ht="12.1" outlineLevel="0" r="109">
      <c r="A109" s="5" t="s">
        <f>=HYPERLINK("https://leilaoonline.net/index.php/lote/detalhe/326569", "221")</f>
      </c>
      <c r="B109" s="4" t="s">
        <f>=HYPERLINK("https://leilaoonline.net/index.php/lote/detalhe/326569", " Porta 82cm, com barra de apoio, chave e guarnição")</f>
      </c>
      <c r="C109" s="4" t="inlineStr">
        <is>
          <t>Aguardando</t>
        </is>
      </c>
      <c r="D109" s="4" t="inlineStr">
        <is>
          <t>0</t>
        </is>
      </c>
      <c r="E109" s="5" t="inlineStr">
        <is>
          <t>150,00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=HYPERLINK("https://leilaoonline.net/index.php/lote/detalhe/326571", "222")</f>
      </c>
      <c r="B110" s="4" t="s">
        <f>=HYPERLINK("https://leilaoonline.net/index.php/lote/detalhe/326571", " Projetor para TV, embutir no forro s/uso/com motor e braço articulado")</f>
      </c>
      <c r="C110" s="4" t="inlineStr">
        <is>
          <t>Aguardando</t>
        </is>
      </c>
      <c r="D110" s="4" t="inlineStr">
        <is>
          <t>0</t>
        </is>
      </c>
      <c r="E110" s="5" t="inlineStr">
        <is>
          <t>750,00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=HYPERLINK("https://leilaoonline.net/index.php/lote/detalhe/326572", "224")</f>
      </c>
      <c r="B111" s="4" t="s">
        <f>=HYPERLINK("https://leilaoonline.net/index.php/lote/detalhe/326572", " Resfriador de água-ECO ER- 400 Litros-220 VOLTS- Funcionando")</f>
      </c>
      <c r="C111" s="4" t="inlineStr">
        <is>
          <t>Aguardando</t>
        </is>
      </c>
      <c r="D111" s="4" t="inlineStr">
        <is>
          <t>0</t>
        </is>
      </c>
      <c r="E111" s="5" t="inlineStr">
        <is>
          <t>4.500,00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=HYPERLINK("https://leilaoonline.net/index.php/lote/detalhe/326573", "228")</f>
      </c>
      <c r="B112" s="4" t="s">
        <f>=HYPERLINK("https://leilaoonline.net/index.php/lote/detalhe/326573", "Toners diversos usados")</f>
      </c>
      <c r="C112" s="4" t="inlineStr">
        <is>
          <t>Aguardando</t>
        </is>
      </c>
      <c r="D112" s="4" t="inlineStr">
        <is>
          <t>0</t>
        </is>
      </c>
      <c r="E112" s="5" t="inlineStr">
        <is>
          <t>180,00</t>
        </is>
      </c>
      <c r="F112" s="4" t="inlineStr">
        <is>
          <t>20.00</t>
        </is>
      </c>
    </row>
    <row collapsed="false" customFormat="false" customHeight="false" hidden="false" ht="12.1" outlineLevel="0" r="113">
      <c r="A113" s="5" t="s">
        <f>=HYPERLINK("https://leilaoonline.net/index.php/lote/detalhe/326585", "234")</f>
      </c>
      <c r="B113" s="4" t="s">
        <f>=HYPERLINK("https://leilaoonline.net/index.php/lote/detalhe/326585", " Condensadora Elgin 24.000 BTU e suportes da Evapoadora")</f>
      </c>
      <c r="C113" s="4" t="inlineStr">
        <is>
          <t>Aguardando</t>
        </is>
      </c>
      <c r="D113" s="4" t="inlineStr">
        <is>
          <t>0</t>
        </is>
      </c>
      <c r="E113" s="5" t="inlineStr">
        <is>
          <t>750,00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=HYPERLINK("https://leilaoonline.net/index.php/lote/detalhe/326578", "235")</f>
      </c>
      <c r="B114" s="4" t="s">
        <f>=HYPERLINK("https://leilaoonline.net/index.php/lote/detalhe/326578", " 9 un. Reguladores de Pressão_diversos")</f>
      </c>
      <c r="C114" s="4" t="inlineStr">
        <is>
          <t>Aguardando</t>
        </is>
      </c>
      <c r="D114" s="4" t="inlineStr">
        <is>
          <t>0</t>
        </is>
      </c>
      <c r="E114" s="5" t="inlineStr">
        <is>
          <t>350,00</t>
        </is>
      </c>
      <c r="F114" s="4" t="inlineStr">
        <is>
          <t>30.00</t>
        </is>
      </c>
    </row>
    <row collapsed="false" customFormat="false" customHeight="false" hidden="false" ht="12.1" outlineLevel="0" r="115">
      <c r="A115" s="5" t="s">
        <f>=HYPERLINK("https://leilaoonline.net/index.php/lote/detalhe/326575", "236")</f>
      </c>
      <c r="B115" s="4" t="s">
        <f>=HYPERLINK("https://leilaoonline.net/index.php/lote/detalhe/326575", " Ar Condicionado 9.000 BTU_Quente e Frio")</f>
      </c>
      <c r="C115" s="4" t="inlineStr">
        <is>
          <t>Aguardando</t>
        </is>
      </c>
      <c r="D115" s="4" t="inlineStr">
        <is>
          <t>0</t>
        </is>
      </c>
      <c r="E115" s="5" t="inlineStr">
        <is>
          <t>350,00</t>
        </is>
      </c>
      <c r="F115" s="4" t="inlineStr">
        <is>
          <t>30.00</t>
        </is>
      </c>
    </row>
    <row collapsed="false" customFormat="false" customHeight="false" hidden="false" ht="12.1" outlineLevel="0" r="116">
      <c r="A116" s="5" t="s">
        <f>=HYPERLINK("https://leilaoonline.net/index.php/lote/detalhe/326580", "237")</f>
      </c>
      <c r="B116" s="4" t="s">
        <f>=HYPERLINK("https://leilaoonline.net/index.php/lote/detalhe/326580", " Condensadora da Câmara Fria e Cortina de Ar")</f>
      </c>
      <c r="C116" s="4" t="inlineStr">
        <is>
          <t>Aguardando</t>
        </is>
      </c>
      <c r="D116" s="4" t="inlineStr">
        <is>
          <t>0</t>
        </is>
      </c>
      <c r="E116" s="5" t="inlineStr">
        <is>
          <t>750,00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=HYPERLINK("https://leilaoonline.net/index.php/lote/detalhe/326579", "238")</f>
      </c>
      <c r="B117" s="4" t="s">
        <f>=HYPERLINK("https://leilaoonline.net/index.php/lote/detalhe/326579", " 10 Reguladores de Pressão_diversos")</f>
      </c>
      <c r="C117" s="4" t="inlineStr">
        <is>
          <t>Aguardando</t>
        </is>
      </c>
      <c r="D117" s="4" t="inlineStr">
        <is>
          <t>0</t>
        </is>
      </c>
      <c r="E117" s="5" t="inlineStr">
        <is>
          <t>350,00</t>
        </is>
      </c>
      <c r="F117" s="4" t="inlineStr">
        <is>
          <t>30.00</t>
        </is>
      </c>
    </row>
    <row collapsed="false" customFormat="false" customHeight="false" hidden="false" ht="12.1" outlineLevel="0" r="118">
      <c r="A118" s="5" t="s">
        <f>=HYPERLINK("https://leilaoonline.net/index.php/lote/detalhe/326577", "239")</f>
      </c>
      <c r="B118" s="4" t="s">
        <f>=HYPERLINK("https://leilaoonline.net/index.php/lote/detalhe/326577", " Turbilhão Galano")</f>
      </c>
      <c r="C118" s="4" t="inlineStr">
        <is>
          <t>Aguardando</t>
        </is>
      </c>
      <c r="D118" s="4" t="inlineStr">
        <is>
          <t>0</t>
        </is>
      </c>
      <c r="E118" s="5" t="inlineStr">
        <is>
          <t>950,00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=HYPERLINK("https://leilaoonline.net/index.php/lote/detalhe/326581", "240")</f>
      </c>
      <c r="B119" s="4" t="s">
        <f>=HYPERLINK("https://leilaoonline.net/index.php/lote/detalhe/326581", " 2 Furadeiras")</f>
      </c>
      <c r="C119" s="4" t="inlineStr">
        <is>
          <t>Aguardando</t>
        </is>
      </c>
      <c r="D119" s="4" t="inlineStr">
        <is>
          <t>0</t>
        </is>
      </c>
      <c r="E119" s="5" t="inlineStr">
        <is>
          <t>100,00</t>
        </is>
      </c>
      <c r="F119" s="4" t="inlineStr">
        <is>
          <t>20.00</t>
        </is>
      </c>
    </row>
    <row collapsed="false" customFormat="false" customHeight="false" hidden="false" ht="12.1" outlineLevel="0" r="120">
      <c r="A120" s="5" t="s">
        <f>=HYPERLINK("https://leilaoonline.net/index.php/lote/detalhe/326584", "241")</f>
      </c>
      <c r="B120" s="4" t="s">
        <f>=HYPERLINK("https://leilaoonline.net/index.php/lote/detalhe/326584", " Lava e Seca 10,2 Kilos, LG, Inverter_FUNCIONANDO")</f>
      </c>
      <c r="C120" s="4" t="inlineStr">
        <is>
          <t>Aguardando</t>
        </is>
      </c>
      <c r="D120" s="4" t="inlineStr">
        <is>
          <t>0</t>
        </is>
      </c>
      <c r="E120" s="5" t="inlineStr">
        <is>
          <t>1.000,00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=HYPERLINK("https://leilaoonline.net/index.php/lote/detalhe/326582", "242")</f>
      </c>
      <c r="B121" s="4" t="s">
        <f>=HYPERLINK("https://leilaoonline.net/index.php/lote/detalhe/326582", " 10 Cadeiras de escritório com encosto e braço")</f>
      </c>
      <c r="C121" s="4" t="inlineStr">
        <is>
          <t>Aguardando</t>
        </is>
      </c>
      <c r="D121" s="4" t="inlineStr">
        <is>
          <t>0</t>
        </is>
      </c>
      <c r="E121" s="5" t="inlineStr">
        <is>
          <t>490,00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=HYPERLINK("https://leilaoonline.net/index.php/lote/detalhe/326576", "243")</f>
      </c>
      <c r="B122" s="4" t="s">
        <f>=HYPERLINK("https://leilaoonline.net/index.php/lote/detalhe/326576", " 12 Réguas com tomadas_diversas(sem a caixa plástica)")</f>
      </c>
      <c r="C122" s="4" t="inlineStr">
        <is>
          <t>Aguardando</t>
        </is>
      </c>
      <c r="D122" s="4" t="inlineStr">
        <is>
          <t>0</t>
        </is>
      </c>
      <c r="E122" s="5" t="inlineStr">
        <is>
          <t>230,00</t>
        </is>
      </c>
      <c r="F122" s="4" t="inlineStr">
        <is>
          <t>20.00</t>
        </is>
      </c>
    </row>
    <row collapsed="false" customFormat="false" customHeight="false" hidden="false" ht="12.1" outlineLevel="0" r="123">
      <c r="A123" s="5" t="s">
        <f>=HYPERLINK("https://leilaoonline.net/index.php/lote/detalhe/326583", "244")</f>
      </c>
      <c r="B123" s="4" t="s">
        <f>=HYPERLINK("https://leilaoonline.net/index.php/lote/detalhe/326583", "Móvel/Floreira com 1 porta- 40cm largura X 1.40 Profundidade X 0.95 Altura. 2 prateleiras")</f>
      </c>
      <c r="C123" s="4" t="inlineStr">
        <is>
          <t>Aguardando</t>
        </is>
      </c>
      <c r="D123" s="4" t="inlineStr">
        <is>
          <t>0</t>
        </is>
      </c>
      <c r="E123" s="5" t="inlineStr">
        <is>
          <t>300,00</t>
        </is>
      </c>
      <c r="F123" s="4" t="inlineStr">
        <is>
          <t>20.00</t>
        </is>
      </c>
    </row>
    <row collapsed="false" customFormat="false" customHeight="false" hidden="false" ht="12.1" outlineLevel="0" r="124">
      <c r="A124" s="5" t="s">
        <f>=HYPERLINK("https://leilaoonline.net/index.php/lote/detalhe/326563", "245")</f>
      </c>
      <c r="B124" s="4" t="s">
        <f>=HYPERLINK("https://leilaoonline.net/index.php/lote/detalhe/326563", " Autolabor-laboratório móvel")</f>
      </c>
      <c r="C124" s="4" t="inlineStr">
        <is>
          <t>Aguardando</t>
        </is>
      </c>
      <c r="D124" s="4" t="inlineStr">
        <is>
          <t>0</t>
        </is>
      </c>
      <c r="E124" s="5" t="inlineStr">
        <is>
          <t>250,00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=HYPERLINK("https://leilaoonline.net/index.php/lote/detalhe/326554", "246")</f>
      </c>
      <c r="B125" s="4" t="s">
        <f>=HYPERLINK("https://leilaoonline.net/index.php/lote/detalhe/326554", " Batedeira Britânia Sem Uso-220 VOLTS")</f>
      </c>
      <c r="C125" s="4" t="inlineStr">
        <is>
          <t>Aguardando</t>
        </is>
      </c>
      <c r="D125" s="4" t="inlineStr">
        <is>
          <t>0</t>
        </is>
      </c>
      <c r="E125" s="5" t="inlineStr">
        <is>
          <t>120,00</t>
        </is>
      </c>
      <c r="F125" s="4" t="inlineStr">
        <is>
          <t>20.00</t>
        </is>
      </c>
    </row>
    <row collapsed="false" customFormat="false" customHeight="false" hidden="false" ht="12.1" outlineLevel="0" r="126">
      <c r="A126" s="5" t="s">
        <f>=HYPERLINK("https://leilaoonline.net/index.php/lote/detalhe/326556", "249")</f>
      </c>
      <c r="B126" s="4" t="s">
        <f>=HYPERLINK("https://leilaoonline.net/index.php/lote/detalhe/326556", " Coletes(3 unidades)")</f>
      </c>
      <c r="C126" s="4" t="inlineStr">
        <is>
          <t>Aguardando</t>
        </is>
      </c>
      <c r="D126" s="4" t="inlineStr">
        <is>
          <t>0</t>
        </is>
      </c>
      <c r="E126" s="5" t="inlineStr">
        <is>
          <t>150,00</t>
        </is>
      </c>
      <c r="F126" s="4" t="inlineStr">
        <is>
          <t>20.00</t>
        </is>
      </c>
    </row>
    <row collapsed="false" customFormat="false" customHeight="false" hidden="false" ht="12.1" outlineLevel="0" r="127">
      <c r="A127" s="5" t="s">
        <f>=HYPERLINK("https://leilaoonline.net/index.php/lote/detalhe/326586", "250")</f>
      </c>
      <c r="B127" s="4" t="s">
        <f>=HYPERLINK("https://leilaoonline.net/index.php/lote/detalhe/326586", "GELADERIA ELECTROLUX 431L - FROST FREE")</f>
      </c>
      <c r="C127" s="4" t="inlineStr">
        <is>
          <t>Aguardando</t>
        </is>
      </c>
      <c r="D127" s="4" t="inlineStr">
        <is>
          <t>0</t>
        </is>
      </c>
      <c r="E127" s="5" t="inlineStr">
        <is>
          <t>1.650,00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=HYPERLINK("https://leilaoonline.net/index.php/lote/detalhe/326587", "251")</f>
      </c>
      <c r="B128" s="4" t="s">
        <f>=HYPERLINK("https://leilaoonline.net/index.php/lote/detalhe/326587", "GELADERIA ELECTROLUX 431L - AÇO INOX FROST FREE")</f>
      </c>
      <c r="C128" s="4" t="inlineStr">
        <is>
          <t>Aguardando</t>
        </is>
      </c>
      <c r="D128" s="4" t="inlineStr">
        <is>
          <t>0</t>
        </is>
      </c>
      <c r="E128" s="5" t="inlineStr">
        <is>
          <t>1.550,00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=HYPERLINK("https://leilaoonline.net/index.php/lote/detalhe/326588", "253")</f>
      </c>
      <c r="B129" s="4" t="s">
        <f>=HYPERLINK("https://leilaoonline.net/index.php/lote/detalhe/326588", "GELADEIRA CONSUL CRM56HK-FUNCIONANDO-450 L-220VOLTS-NO ESTADO")</f>
      </c>
      <c r="C129" s="4" t="inlineStr">
        <is>
          <t>Aguardando</t>
        </is>
      </c>
      <c r="D129" s="4" t="inlineStr">
        <is>
          <t>0</t>
        </is>
      </c>
      <c r="E129" s="5" t="inlineStr">
        <is>
          <t>1.850,00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=HYPERLINK("https://leilaoonline.net/index.php/lote/detalhe/326589", "254")</f>
      </c>
      <c r="B130" s="4" t="s">
        <f>=HYPERLINK("https://leilaoonline.net/index.php/lote/detalhe/326589", "GELADEIRA DFN 41-FROS FREE-220 VOLTS-FUNCIONANDO-NO ESTADO")</f>
      </c>
      <c r="C130" s="4" t="inlineStr">
        <is>
          <t>Aguardando</t>
        </is>
      </c>
      <c r="D130" s="4" t="inlineStr">
        <is>
          <t>0</t>
        </is>
      </c>
      <c r="E130" s="5" t="inlineStr">
        <is>
          <t>1.550,00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=HYPERLINK("https://leilaoonline.net/index.php/lote/detalhe/326590", "255")</f>
      </c>
      <c r="B131" s="4" t="s">
        <f>=HYPERLINK("https://leilaoonline.net/index.php/lote/detalhe/326590", "GELADEIRA 431 L-TF55-FROS FREE-FUNCIONANDO-220VOLTS-NO ESTADO")</f>
      </c>
      <c r="C131" s="4" t="inlineStr">
        <is>
          <t>Aguardando</t>
        </is>
      </c>
      <c r="D131" s="4" t="inlineStr">
        <is>
          <t>0</t>
        </is>
      </c>
      <c r="E131" s="5" t="inlineStr">
        <is>
          <t>1.550,00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=HYPERLINK("https://leilaoonline.net/index.php/lote/detalhe/326701", "345")</f>
      </c>
      <c r="B132" s="4" t="s">
        <f>=HYPERLINK("https://leilaoonline.net/index.php/lote/detalhe/326701", "02 UN. ESTAÇÃO DE TRABALHO 8 LUGARES")</f>
      </c>
      <c r="C132" s="4" t="inlineStr">
        <is>
          <t>Aguardando</t>
        </is>
      </c>
      <c r="D132" s="4" t="inlineStr">
        <is>
          <t>0</t>
        </is>
      </c>
      <c r="E132" s="5" t="inlineStr">
        <is>
          <t>5.000,00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=HYPERLINK("https://leilaoonline.net/index.php/lote/detalhe/326538", "346")</f>
      </c>
      <c r="B133" s="4" t="s">
        <f>=HYPERLINK("https://leilaoonline.net/index.php/lote/detalhe/326538", " APROX. 400.000 UN. ARRUELA PRESSAO SERR GEO M6 10,8MMX0,9MM (COD. 1100012)")</f>
      </c>
      <c r="C133" s="4" t="inlineStr">
        <is>
          <t>Aguardando</t>
        </is>
      </c>
      <c r="D133" s="4" t="inlineStr">
        <is>
          <t>0</t>
        </is>
      </c>
      <c r="E133" s="5" t="inlineStr">
        <is>
          <t>5.000,00</t>
        </is>
      </c>
      <c r="F133" s="4" t="inlineStr">
        <is>
          <t>1000.00</t>
        </is>
      </c>
    </row>
    <row collapsed="false" customFormat="false" customHeight="false" hidden="false" ht="12.1" outlineLevel="0" r="134">
      <c r="A134" s="5" t="s">
        <f>=HYPERLINK("https://leilaoonline.net/index.php/lote/detalhe/326540", "349")</f>
      </c>
      <c r="B134" s="4" t="s">
        <f>=HYPERLINK("https://leilaoonline.net/index.php/lote/detalhe/326540", " APROX. 11.500 UN. PARAFUSO LENT PHI NQ M3 10,0MM ( COD. 1100054)")</f>
      </c>
      <c r="C134" s="4" t="inlineStr">
        <is>
          <t>Aguardando</t>
        </is>
      </c>
      <c r="D134" s="4" t="inlineStr">
        <is>
          <t>0</t>
        </is>
      </c>
      <c r="E134" s="5" t="inlineStr">
        <is>
          <t>900,00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=HYPERLINK("https://leilaoonline.net/index.php/lote/detalhe/326537", "355")</f>
      </c>
      <c r="B135" s="4" t="s">
        <f>=HYPERLINK("https://leilaoonline.net/index.php/lote/detalhe/326537", " APROX. 79.000 UN. PARAFUSO PAN P/PLASTICO PHI ZB 3,0MMX30,0MM (COD. 1100099)")</f>
      </c>
      <c r="C135" s="4" t="inlineStr">
        <is>
          <t>Aguardando</t>
        </is>
      </c>
      <c r="D135" s="4" t="inlineStr">
        <is>
          <t>0</t>
        </is>
      </c>
      <c r="E135" s="5" t="inlineStr">
        <is>
          <t>750,00</t>
        </is>
      </c>
      <c r="F135" s="4" t="inlineStr">
        <is>
          <t>10.00</t>
        </is>
      </c>
    </row>
    <row collapsed="false" customFormat="false" customHeight="false" hidden="false" ht="12.1" outlineLevel="0" r="136">
      <c r="A136" s="5" t="s">
        <f>=HYPERLINK("https://leilaoonline.net/index.php/lote/detalhe/326699", "356")</f>
      </c>
      <c r="B136" s="4" t="s">
        <f>=HYPERLINK("https://leilaoonline.net/index.php/lote/detalhe/326699", " APROX. 58.000 UN. REBITE DE REPUXO ALUMINIO 2,4 X 10 MM - REF / R210 (COD. 1100113)")</f>
      </c>
      <c r="C136" s="4" t="inlineStr">
        <is>
          <t>Aguardando</t>
        </is>
      </c>
      <c r="D136" s="4" t="inlineStr">
        <is>
          <t>0</t>
        </is>
      </c>
      <c r="E136" s="5" t="inlineStr">
        <is>
          <t>450,00</t>
        </is>
      </c>
      <c r="F136" s="4" t="inlineStr">
        <is>
          <t>10.00</t>
        </is>
      </c>
    </row>
    <row collapsed="false" customFormat="false" customHeight="false" hidden="false" ht="12.1" outlineLevel="0" r="137">
      <c r="A137" s="5" t="s">
        <f>=HYPERLINK("https://leilaoonline.net/index.php/lote/detalhe/326536", "357")</f>
      </c>
      <c r="B137" s="4" t="s">
        <f>=HYPERLINK("https://leilaoonline.net/index.php/lote/detalhe/326536", " APROX. 19.600 UN. REBITE POP NUT H. M4-FECH. 2MM-ROSC CEGA (COD. 1100116)")</f>
      </c>
      <c r="C137" s="4" t="inlineStr">
        <is>
          <t>Aguardando</t>
        </is>
      </c>
      <c r="D137" s="4" t="inlineStr">
        <is>
          <t>0</t>
        </is>
      </c>
      <c r="E137" s="5" t="inlineStr">
        <is>
          <t>800,00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=HYPERLINK("https://leilaoonline.net/index.php/lote/detalhe/326541", "359")</f>
      </c>
      <c r="B138" s="4" t="s">
        <f>=HYPERLINK("https://leilaoonline.net/index.php/lote/detalhe/326541", " APROX. 3.450 UN. PARAFUSO OLHAL GEO M12 250,0MM ( COD. 1100120)")</f>
      </c>
      <c r="C138" s="4" t="inlineStr">
        <is>
          <t>Aguardando</t>
        </is>
      </c>
      <c r="D138" s="4" t="inlineStr">
        <is>
          <t>0</t>
        </is>
      </c>
      <c r="E138" s="5" t="inlineStr">
        <is>
          <t>18.000,00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=HYPERLINK("https://leilaoonline.net/index.php/lote/detalhe/326539", "365")</f>
      </c>
      <c r="B139" s="4" t="s">
        <f>=HYPERLINK("https://leilaoonline.net/index.php/lote/detalhe/326539", " APROX. 6.650 UN. GRAMPO U ZB 98,0MMX85,0MMX70,0MMX58,0MM M8 P/MASTRO 2POL ( COD. 1100136)")</f>
      </c>
      <c r="C139" s="4" t="inlineStr">
        <is>
          <t>Aguardando</t>
        </is>
      </c>
      <c r="D139" s="4" t="inlineStr">
        <is>
          <t>0</t>
        </is>
      </c>
      <c r="E139" s="5" t="inlineStr">
        <is>
          <t>3.000,00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=HYPERLINK("https://leilaoonline.net/index.php/lote/detalhe/326542", "367")</f>
      </c>
      <c r="B140" s="4" t="s">
        <f>=HYPERLINK("https://leilaoonline.net/index.php/lote/detalhe/326542", " APROX. 36.000 UN. ARRUELA DENTADA EXT GEO M8 17,0MM (COD. 1100145) ")</f>
      </c>
      <c r="C140" s="4" t="inlineStr">
        <is>
          <t>Aguardando</t>
        </is>
      </c>
      <c r="D140" s="4" t="inlineStr">
        <is>
          <t>0</t>
        </is>
      </c>
      <c r="E140" s="5" t="inlineStr">
        <is>
          <t>1.900,00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=HYPERLINK("https://leilaoonline.net/index.php/lote/detalhe/326543", "370")</f>
      </c>
      <c r="B141" s="4" t="s">
        <f>=HYPERLINK("https://leilaoonline.net/index.php/lote/detalhe/326543", " APROX. 1350 UN. PORCA SXT AUT GEO M12 22,0MM (COD. 1100149) ")</f>
      </c>
      <c r="C141" s="4" t="inlineStr">
        <is>
          <t>Aguardando</t>
        </is>
      </c>
      <c r="D141" s="4" t="inlineStr">
        <is>
          <t>0</t>
        </is>
      </c>
      <c r="E141" s="5" t="inlineStr">
        <is>
          <t>3.670,00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=HYPERLINK("https://leilaoonline.net/index.php/lote/detalhe/326544", "382")</f>
      </c>
      <c r="B142" s="4" t="s">
        <f>=HYPERLINK("https://leilaoonline.net/index.php/lote/detalhe/326544", "APROX. 50 METROS - CABO COAXIAL DLCR 12 SF")</f>
      </c>
      <c r="C142" s="4" t="inlineStr">
        <is>
          <t>Aguardando</t>
        </is>
      </c>
      <c r="D142" s="4" t="inlineStr">
        <is>
          <t>0</t>
        </is>
      </c>
      <c r="E142" s="5" t="inlineStr">
        <is>
          <t>900,00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=HYPERLINK("https://leilaoonline.net/index.php/lote/detalhe/326479", "3005")</f>
      </c>
      <c r="B143" s="4" t="s">
        <f>=HYPERLINK("https://leilaoonline.net/index.php/lote/detalhe/326479", " 1 Maquina de Costura Industrial Reta Bother, 1 Maquina de Costura de Braço Piffaf")</f>
      </c>
      <c r="C143" s="4" t="inlineStr">
        <is>
          <t>Aguardando</t>
        </is>
      </c>
      <c r="D143" s="4" t="inlineStr">
        <is>
          <t>0</t>
        </is>
      </c>
      <c r="E143" s="5" t="inlineStr">
        <is>
          <t>900,00</t>
        </is>
      </c>
      <c r="F143" s="4" t="inlineStr">
        <is>
          <t>150.00</t>
        </is>
      </c>
    </row>
    <row collapsed="false" customFormat="false" customHeight="false" hidden="false" ht="12.1" outlineLevel="0" r="144">
      <c r="A144" s="5" t="s">
        <f>=HYPERLINK("https://leilaoonline.net/index.php/lote/detalhe/326478", "3006")</f>
      </c>
      <c r="B144" s="4" t="s">
        <f>=HYPERLINK("https://leilaoonline.net/index.php/lote/detalhe/326478", " Lixadeira Para Acabamento Sapateiro 3 Pontas, Lixadeira Para Acabamento Sapateiro 6 Pontas e Compresseor Ferrari 24 l")</f>
      </c>
      <c r="C144" s="4" t="inlineStr">
        <is>
          <t>Aguardando</t>
        </is>
      </c>
      <c r="D144" s="4" t="inlineStr">
        <is>
          <t>0</t>
        </is>
      </c>
      <c r="E144" s="5" t="inlineStr">
        <is>
          <t>700,00</t>
        </is>
      </c>
      <c r="F144" s="4" t="inlineStr">
        <is>
          <t>150.00</t>
        </is>
      </c>
    </row>
    <row collapsed="false" customFormat="false" customHeight="false" hidden="false" ht="12.1" outlineLevel="0" r="145">
      <c r="A145" s="5" t="s">
        <f>=HYPERLINK("https://leilaoonline.net/index.php/lote/detalhe/326481", "3007")</f>
      </c>
      <c r="B145" s="4" t="s">
        <f>=HYPERLINK("https://leilaoonline.net/index.php/lote/detalhe/326481", " Forno Industrial Helmo a gás 350°")</f>
      </c>
      <c r="C145" s="4" t="inlineStr">
        <is>
          <t>Aguardando</t>
        </is>
      </c>
      <c r="D145" s="4" t="inlineStr">
        <is>
          <t>0</t>
        </is>
      </c>
      <c r="E145" s="5" t="inlineStr">
        <is>
          <t>900,00</t>
        </is>
      </c>
      <c r="F145" s="4" t="inlineStr">
        <is>
          <t>150.00</t>
        </is>
      </c>
    </row>
    <row collapsed="false" customFormat="false" customHeight="false" hidden="false" ht="12.1" outlineLevel="0" r="146">
      <c r="A146" s="5" t="s">
        <f>=HYPERLINK("https://leilaoonline.net/index.php/lote/detalhe/326482", "3008")</f>
      </c>
      <c r="B146" s="4" t="s">
        <f>=HYPERLINK("https://leilaoonline.net/index.php/lote/detalhe/326482", " Rampa de Madeira Para Treinamento de Fisioterapia com 3 degraus")</f>
      </c>
      <c r="C146" s="4" t="inlineStr">
        <is>
          <t>Aguardando</t>
        </is>
      </c>
      <c r="D146" s="4" t="inlineStr">
        <is>
          <t>0</t>
        </is>
      </c>
      <c r="E146" s="5" t="inlineStr">
        <is>
          <t>700,00</t>
        </is>
      </c>
      <c r="F146" s="4" t="inlineStr">
        <is>
          <t>150.00</t>
        </is>
      </c>
    </row>
    <row collapsed="false" customFormat="false" customHeight="false" hidden="false" ht="12.1" outlineLevel="0" r="147">
      <c r="A147" s="5" t="s">
        <f>=HYPERLINK("https://leilaoonline.net/index.php/lote/detalhe/326477", "3009")</f>
      </c>
      <c r="B147" s="4" t="s">
        <f>=HYPERLINK("https://leilaoonline.net/index.php/lote/detalhe/326477", " 2 Cadeiras de Rodas Infantil e 1 Cadeira de Rodas Adulto")</f>
      </c>
      <c r="C147" s="4" t="inlineStr">
        <is>
          <t>Aguardando</t>
        </is>
      </c>
      <c r="D147" s="4" t="inlineStr">
        <is>
          <t>0</t>
        </is>
      </c>
      <c r="E147" s="5" t="inlineStr">
        <is>
          <t>1.500,00</t>
        </is>
      </c>
      <c r="F147" s="4" t="inlineStr">
        <is>
          <t>150.00</t>
        </is>
      </c>
    </row>
    <row collapsed="false" customFormat="false" customHeight="false" hidden="false" ht="12.1" outlineLevel="0" r="148">
      <c r="A148" s="5" t="s">
        <f>=HYPERLINK("https://leilaoonline.net/index.php/lote/detalhe/326483", "5002")</f>
      </c>
      <c r="B148" s="4" t="s">
        <f>=HYPERLINK("https://leilaoonline.net/index.php/lote/detalhe/326483", " APROX. 670 KG DE TIRAS, GUIAS, PERFIS E MAIS. CONFORME ESPECIFICAÇÔES")</f>
      </c>
      <c r="C148" s="4" t="inlineStr">
        <is>
          <t>Aguardando</t>
        </is>
      </c>
      <c r="D148" s="4" t="inlineStr">
        <is>
          <t>0</t>
        </is>
      </c>
      <c r="E148" s="5" t="inlineStr">
        <is>
          <t>1.800,00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=HYPERLINK("https://leilaoonline.net/index.php/lote/detalhe/326505", "5003")</f>
      </c>
      <c r="B149" s="4" t="s">
        <f>=HYPERLINK("https://leilaoonline.net/index.php/lote/detalhe/326505", " Cristo esculpido em madeira")</f>
      </c>
      <c r="C149" s="4" t="inlineStr">
        <is>
          <t>Aguardando</t>
        </is>
      </c>
      <c r="D149" s="4" t="inlineStr">
        <is>
          <t>0</t>
        </is>
      </c>
      <c r="E149" s="5" t="inlineStr">
        <is>
          <t>800,00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=HYPERLINK("https://leilaoonline.net/index.php/lote/detalhe/326492", "5005")</f>
      </c>
      <c r="B150" s="4" t="s">
        <f>=HYPERLINK("https://leilaoonline.net/index.php/lote/detalhe/326492", " Mesa centenária em Imbuia")</f>
      </c>
      <c r="C150" s="4" t="inlineStr">
        <is>
          <t>Aguardando</t>
        </is>
      </c>
      <c r="D150" s="4" t="inlineStr">
        <is>
          <t>0</t>
        </is>
      </c>
      <c r="E150" s="5" t="inlineStr">
        <is>
          <t>1.800,00</t>
        </is>
      </c>
      <c r="F150" s="4" t="inlineStr">
        <is>
          <t>150.00</t>
        </is>
      </c>
    </row>
    <row collapsed="false" customFormat="false" customHeight="false" hidden="false" ht="12.1" outlineLevel="0" r="151">
      <c r="A151" s="5" t="s">
        <f>=HYPERLINK("https://leilaoonline.net/index.php/lote/detalhe/326493", "5006")</f>
      </c>
      <c r="B151" s="4" t="s">
        <f>=HYPERLINK("https://leilaoonline.net/index.php/lote/detalhe/326493", " Mesa de dormente com dois bancos")</f>
      </c>
      <c r="C151" s="4" t="inlineStr">
        <is>
          <t>Aguardando</t>
        </is>
      </c>
      <c r="D151" s="4" t="inlineStr">
        <is>
          <t>0</t>
        </is>
      </c>
      <c r="E151" s="5" t="inlineStr">
        <is>
          <t>1.500,00</t>
        </is>
      </c>
      <c r="F151" s="4" t="inlineStr">
        <is>
          <t>150.00</t>
        </is>
      </c>
    </row>
    <row collapsed="false" customFormat="false" customHeight="false" hidden="false" ht="12.1" outlineLevel="0" r="152">
      <c r="A152" s="5" t="s">
        <f>=HYPERLINK("https://leilaoonline.net/index.php/lote/detalhe/326501", "5007")</f>
      </c>
      <c r="B152" s="4" t="s">
        <f>=HYPERLINK("https://leilaoonline.net/index.php/lote/detalhe/326501", " 02 Balanças de sacaria com os pesos")</f>
      </c>
      <c r="C152" s="4" t="inlineStr">
        <is>
          <t>Aguardando</t>
        </is>
      </c>
      <c r="D152" s="4" t="inlineStr">
        <is>
          <t>0</t>
        </is>
      </c>
      <c r="E152" s="5" t="inlineStr">
        <is>
          <t>900,00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=HYPERLINK("https://leilaoonline.net/index.php/lote/detalhe/326498", "5008")</f>
      </c>
      <c r="B153" s="4" t="s">
        <f>=HYPERLINK("https://leilaoonline.net/index.php/lote/detalhe/326498", " 05 Moedores fixados em madeira de lei. Sendo 3 maiores e 2 menores")</f>
      </c>
      <c r="C153" s="4" t="inlineStr">
        <is>
          <t>Aguardando</t>
        </is>
      </c>
      <c r="D153" s="4" t="inlineStr">
        <is>
          <t>0</t>
        </is>
      </c>
      <c r="E153" s="5" t="inlineStr">
        <is>
          <t>900,00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=HYPERLINK("https://leilaoonline.net/index.php/lote/detalhe/326495", "5009")</f>
      </c>
      <c r="B154" s="4" t="s">
        <f>=HYPERLINK("https://leilaoonline.net/index.php/lote/detalhe/326495", " Balcão  em madeira de cruzeta, tampo móvel de azulejo cor azul marinho (A)")</f>
      </c>
      <c r="C154" s="4" t="inlineStr">
        <is>
          <t>Aguardando</t>
        </is>
      </c>
      <c r="D154" s="4" t="inlineStr">
        <is>
          <t>0</t>
        </is>
      </c>
      <c r="E154" s="5" t="inlineStr">
        <is>
          <t>900,00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=HYPERLINK("https://leilaoonline.net/index.php/lote/detalhe/326494", "5010")</f>
      </c>
      <c r="B155" s="4" t="s">
        <f>=HYPERLINK("https://leilaoonline.net/index.php/lote/detalhe/326494", " Balcão  em madeira de cruzeta, tampo móvel de azulejo cor azul marinho (B)")</f>
      </c>
      <c r="C155" s="4" t="inlineStr">
        <is>
          <t>Aguardando</t>
        </is>
      </c>
      <c r="D155" s="4" t="inlineStr">
        <is>
          <t>0</t>
        </is>
      </c>
      <c r="E155" s="5" t="inlineStr">
        <is>
          <t>900,00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=HYPERLINK("https://leilaoonline.net/index.php/lote/detalhe/326502", "5011")</f>
      </c>
      <c r="B156" s="4" t="s">
        <f>=HYPERLINK("https://leilaoonline.net/index.php/lote/detalhe/326502", " Balcão  em madeira de cruzeta, tampo móvel de azulejo cor azul marinho (C) ")</f>
      </c>
      <c r="C156" s="4" t="inlineStr">
        <is>
          <t>Aguardando</t>
        </is>
      </c>
      <c r="D156" s="4" t="inlineStr">
        <is>
          <t>0</t>
        </is>
      </c>
      <c r="E156" s="5" t="inlineStr">
        <is>
          <t>900,00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=HYPERLINK("https://leilaoonline.net/index.php/lote/detalhe/326496", "5012")</f>
      </c>
      <c r="B157" s="4" t="s">
        <f>=HYPERLINK("https://leilaoonline.net/index.php/lote/detalhe/326496", " Balcão  em madeira de cruzeta, tampo móvel de azulejo cor azul marinho (D)")</f>
      </c>
      <c r="C157" s="4" t="inlineStr">
        <is>
          <t>Aguardando</t>
        </is>
      </c>
      <c r="D157" s="4" t="inlineStr">
        <is>
          <t>0</t>
        </is>
      </c>
      <c r="E157" s="5" t="inlineStr">
        <is>
          <t>900,00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=HYPERLINK("https://leilaoonline.net/index.php/lote/detalhe/326488", "5013")</f>
      </c>
      <c r="B158" s="4" t="s">
        <f>=HYPERLINK("https://leilaoonline.net/index.php/lote/detalhe/326488", " Balcão  em madeira de cruzeta, tampo móvel de azulejo cor azul marinho (E)")</f>
      </c>
      <c r="C158" s="4" t="inlineStr">
        <is>
          <t>Aguardando</t>
        </is>
      </c>
      <c r="D158" s="4" t="inlineStr">
        <is>
          <t>0</t>
        </is>
      </c>
      <c r="E158" s="5" t="inlineStr">
        <is>
          <t>900,00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=HYPERLINK("https://leilaoonline.net/index.php/lote/detalhe/326497", "5014")</f>
      </c>
      <c r="B159" s="4" t="s">
        <f>=HYPERLINK("https://leilaoonline.net/index.php/lote/detalhe/326497", " Balcão  em madeira de cruzeta, tampo móvel de azulejo cor azul marinho (F)")</f>
      </c>
      <c r="C159" s="4" t="inlineStr">
        <is>
          <t>Aguardando</t>
        </is>
      </c>
      <c r="D159" s="4" t="inlineStr">
        <is>
          <t>0</t>
        </is>
      </c>
      <c r="E159" s="5" t="inlineStr">
        <is>
          <t>900,00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=HYPERLINK("https://leilaoonline.net/index.php/lote/detalhe/326500", "5015")</f>
      </c>
      <c r="B160" s="4" t="s">
        <f>=HYPERLINK("https://leilaoonline.net/index.php/lote/detalhe/326500", " Balança vermelha grande")</f>
      </c>
      <c r="C160" s="4" t="inlineStr">
        <is>
          <t>Aguardando</t>
        </is>
      </c>
      <c r="D160" s="4" t="inlineStr">
        <is>
          <t>0</t>
        </is>
      </c>
      <c r="E160" s="5" t="inlineStr">
        <is>
          <t>300,00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=HYPERLINK("https://leilaoonline.net/index.php/lote/detalhe/326504", "5016")</f>
      </c>
      <c r="B161" s="4" t="s">
        <f>=HYPERLINK("https://leilaoonline.net/index.php/lote/detalhe/326504", " Balança marrom tam.medio")</f>
      </c>
      <c r="C161" s="4" t="inlineStr">
        <is>
          <t>Aguardando</t>
        </is>
      </c>
      <c r="D161" s="4" t="inlineStr">
        <is>
          <t>0</t>
        </is>
      </c>
      <c r="E161" s="5" t="inlineStr">
        <is>
          <t>300,00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=HYPERLINK("https://leilaoonline.net/index.php/lote/detalhe/326499", "5017")</f>
      </c>
      <c r="B162" s="4" t="s">
        <f>=HYPERLINK("https://leilaoonline.net/index.php/lote/detalhe/326499", " Balança vermelha tam.medio")</f>
      </c>
      <c r="C162" s="4" t="inlineStr">
        <is>
          <t>Aguardando</t>
        </is>
      </c>
      <c r="D162" s="4" t="inlineStr">
        <is>
          <t>0</t>
        </is>
      </c>
      <c r="E162" s="5" t="inlineStr">
        <is>
          <t>300,00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=HYPERLINK("https://leilaoonline.net/index.php/lote/detalhe/326507", "5018")</f>
      </c>
      <c r="B163" s="4" t="s">
        <f>=HYPERLINK("https://leilaoonline.net/index.php/lote/detalhe/326507", " Torradores de café (2 unidades)")</f>
      </c>
      <c r="C163" s="4" t="inlineStr">
        <is>
          <t>Aguardando</t>
        </is>
      </c>
      <c r="D163" s="4" t="inlineStr">
        <is>
          <t>0</t>
        </is>
      </c>
      <c r="E163" s="5" t="inlineStr">
        <is>
          <t>200,00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=HYPERLINK("https://leilaoonline.net/index.php/lote/detalhe/326506", "5026")</f>
      </c>
      <c r="B164" s="4" t="s">
        <f>=HYPERLINK("https://leilaoonline.net/index.php/lote/detalhe/326506", " Pilão sem a mão")</f>
      </c>
      <c r="C164" s="4" t="inlineStr">
        <is>
          <t>Aguardando</t>
        </is>
      </c>
      <c r="D164" s="4" t="inlineStr">
        <is>
          <t>0</t>
        </is>
      </c>
      <c r="E164" s="5" t="inlineStr">
        <is>
          <t>400,00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=HYPERLINK("https://leilaoonline.net/index.php/lote/detalhe/326491", "5027")</f>
      </c>
      <c r="B165" s="4" t="s">
        <f>=HYPERLINK("https://leilaoonline.net/index.php/lote/detalhe/326491", " Armário em madeira. Usado")</f>
      </c>
      <c r="C165" s="4" t="inlineStr">
        <is>
          <t>Aguardando</t>
        </is>
      </c>
      <c r="D165" s="4" t="inlineStr">
        <is>
          <t>0</t>
        </is>
      </c>
      <c r="E165" s="5" t="inlineStr">
        <is>
          <t>800,00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=HYPERLINK("https://leilaoonline.net/index.php/lote/detalhe/326503", "5029")</f>
      </c>
      <c r="B166" s="4" t="s">
        <f>=HYPERLINK("https://leilaoonline.net/index.php/lote/detalhe/326503", " Arado")</f>
      </c>
      <c r="C166" s="4" t="inlineStr">
        <is>
          <t>Aguardando</t>
        </is>
      </c>
      <c r="D166" s="4" t="inlineStr">
        <is>
          <t>0</t>
        </is>
      </c>
      <c r="E166" s="5" t="inlineStr">
        <is>
          <t>800,00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=HYPERLINK("https://leilaoonline.net/index.php/lote/detalhe/326490", "5035")</f>
      </c>
      <c r="B167" s="4" t="s">
        <f>=HYPERLINK("https://leilaoonline.net/index.php/lote/detalhe/326490", "Chaise de Rafis indonésia. Usada (A)")</f>
      </c>
      <c r="C167" s="4" t="inlineStr">
        <is>
          <t>Aguardando</t>
        </is>
      </c>
      <c r="D167" s="4" t="inlineStr">
        <is>
          <t>0</t>
        </is>
      </c>
      <c r="E167" s="5" t="inlineStr">
        <is>
          <t>600,00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=HYPERLINK("https://leilaoonline.net/index.php/lote/detalhe/326509", "5036")</f>
      </c>
      <c r="B168" s="4" t="s">
        <f>=HYPERLINK("https://leilaoonline.net/index.php/lote/detalhe/326509", "Chaise de Rafis indonésia. Usada (B)")</f>
      </c>
      <c r="C168" s="4" t="inlineStr">
        <is>
          <t>Aguardando</t>
        </is>
      </c>
      <c r="D168" s="4" t="inlineStr">
        <is>
          <t>0</t>
        </is>
      </c>
      <c r="E168" s="5" t="inlineStr">
        <is>
          <t>600,00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=HYPERLINK("https://leilaoonline.net/index.php/lote/detalhe/326489", "5038")</f>
      </c>
      <c r="B169" s="4" t="s">
        <f>=HYPERLINK("https://leilaoonline.net/index.php/lote/detalhe/326489", " Lustre antigo em metal")</f>
      </c>
      <c r="C169" s="4" t="inlineStr">
        <is>
          <t>Aguardando</t>
        </is>
      </c>
      <c r="D169" s="4" t="inlineStr">
        <is>
          <t>0</t>
        </is>
      </c>
      <c r="E169" s="5" t="inlineStr">
        <is>
          <t>800,00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=HYPERLINK("https://leilaoonline.net/index.php/lote/detalhe/326508", "5039")</f>
      </c>
      <c r="B170" s="4" t="s">
        <f>=HYPERLINK("https://leilaoonline.net/index.php/lote/detalhe/326508", " Carteira escolar antiga")</f>
      </c>
      <c r="C170" s="4" t="inlineStr">
        <is>
          <t>Aguardando</t>
        </is>
      </c>
      <c r="D170" s="4" t="inlineStr">
        <is>
          <t>0</t>
        </is>
      </c>
      <c r="E170" s="5" t="inlineStr">
        <is>
          <t>400,00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=HYPERLINK("https://leilaoonline.net/index.php/lote/detalhe/326527", "5040")</f>
      </c>
      <c r="B171" s="4" t="s">
        <f>=HYPERLINK("https://leilaoonline.net/index.php/lote/detalhe/326527", " Máquina Vigorelli. Funcionando")</f>
      </c>
      <c r="C171" s="4" t="inlineStr">
        <is>
          <t>Aguardando</t>
        </is>
      </c>
      <c r="D171" s="4" t="inlineStr">
        <is>
          <t>0</t>
        </is>
      </c>
      <c r="E171" s="5" t="inlineStr">
        <is>
          <t>650,00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=HYPERLINK("https://leilaoonline.net/index.php/lote/detalhe/326529", "5041")</f>
      </c>
      <c r="B172" s="4" t="s">
        <f>=HYPERLINK("https://leilaoonline.net/index.php/lote/detalhe/326529", " 04 Formas de tijolo comum")</f>
      </c>
      <c r="C172" s="4" t="inlineStr">
        <is>
          <t>Aguardando</t>
        </is>
      </c>
      <c r="D172" s="4" t="inlineStr">
        <is>
          <t>0</t>
        </is>
      </c>
      <c r="E172" s="5" t="inlineStr">
        <is>
          <t>300,00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=HYPERLINK("https://leilaoonline.net/index.php/lote/detalhe/326524", "5042")</f>
      </c>
      <c r="B173" s="4" t="s">
        <f>=HYPERLINK("https://leilaoonline.net/index.php/lote/detalhe/326524", " Máquina escrever antiga")</f>
      </c>
      <c r="C173" s="4" t="inlineStr">
        <is>
          <t>Aguardando</t>
        </is>
      </c>
      <c r="D173" s="4" t="inlineStr">
        <is>
          <t>0</t>
        </is>
      </c>
      <c r="E173" s="5" t="inlineStr">
        <is>
          <t>150,00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=HYPERLINK("https://leilaoonline.net/index.php/lote/detalhe/326531", "5043")</f>
      </c>
      <c r="B174" s="4" t="s">
        <f>=HYPERLINK("https://leilaoonline.net/index.php/lote/detalhe/326531", " Máquina escrever antiga")</f>
      </c>
      <c r="C174" s="4" t="inlineStr">
        <is>
          <t>Aguardando</t>
        </is>
      </c>
      <c r="D174" s="4" t="inlineStr">
        <is>
          <t>0</t>
        </is>
      </c>
      <c r="E174" s="5" t="inlineStr">
        <is>
          <t>150,00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=HYPERLINK("https://leilaoonline.net/index.php/lote/detalhe/326532", "5044")</f>
      </c>
      <c r="B175" s="4" t="s">
        <f>=HYPERLINK("https://leilaoonline.net/index.php/lote/detalhe/326532", "Mesa de cabeceira em imbuia")</f>
      </c>
      <c r="C175" s="4" t="inlineStr">
        <is>
          <t>Aguardando</t>
        </is>
      </c>
      <c r="D175" s="4" t="inlineStr">
        <is>
          <t>0</t>
        </is>
      </c>
      <c r="E175" s="5" t="inlineStr">
        <is>
          <t>150,00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=HYPERLINK("https://leilaoonline.net/index.php/lote/detalhe/326525", "5046")</f>
      </c>
      <c r="B176" s="4" t="s">
        <f>=HYPERLINK("https://leilaoonline.net/index.php/lote/detalhe/326525", " Quatro esculturas")</f>
      </c>
      <c r="C176" s="4" t="inlineStr">
        <is>
          <t>Aguardando</t>
        </is>
      </c>
      <c r="D176" s="4" t="inlineStr">
        <is>
          <t>0</t>
        </is>
      </c>
      <c r="E176" s="5" t="inlineStr">
        <is>
          <t>400,00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=HYPERLINK("https://leilaoonline.net/index.php/lote/detalhe/326530", "5047")</f>
      </c>
      <c r="B177" s="4" t="s">
        <f>=HYPERLINK("https://leilaoonline.net/index.php/lote/detalhe/326530", " Rádio vitrola em Imbuia")</f>
      </c>
      <c r="C177" s="4" t="inlineStr">
        <is>
          <t>Aguardando</t>
        </is>
      </c>
      <c r="D177" s="4" t="inlineStr">
        <is>
          <t>0</t>
        </is>
      </c>
      <c r="E177" s="5" t="inlineStr">
        <is>
          <t>900,00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=HYPERLINK("https://leilaoonline.net/index.php/lote/detalhe/326526", "5049")</f>
      </c>
      <c r="B178" s="4" t="s">
        <f>=HYPERLINK("https://leilaoonline.net/index.php/lote/detalhe/326526", " Mesa em imbuia com tampo de mármore. Medidas 75 x 90. Acompanha duas cadeiras em Imbuia")</f>
      </c>
      <c r="C178" s="4" t="inlineStr">
        <is>
          <t>Aguardando</t>
        </is>
      </c>
      <c r="D178" s="4" t="inlineStr">
        <is>
          <t>0</t>
        </is>
      </c>
      <c r="E178" s="5" t="inlineStr">
        <is>
          <t>750,00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=HYPERLINK("https://leilaoonline.net/index.php/lote/detalhe/326528", "5050")</f>
      </c>
      <c r="B179" s="4" t="s">
        <f>=HYPERLINK("https://leilaoonline.net/index.php/lote/detalhe/326528", " Baú de madeira . Medidas 1,90 x 0,51 x 0,53")</f>
      </c>
      <c r="C179" s="4" t="inlineStr">
        <is>
          <t>Aguardando</t>
        </is>
      </c>
      <c r="D179" s="4" t="inlineStr">
        <is>
          <t>0</t>
        </is>
      </c>
      <c r="E179" s="5" t="inlineStr">
        <is>
          <t>500,00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=HYPERLINK("https://leilaoonline.net/index.php/lote/detalhe/326591", "8001")</f>
      </c>
      <c r="B180" s="4" t="s">
        <f>=HYPERLINK("https://leilaoonline.net/index.php/lote/detalhe/326591", " Máquinas de escrever, Fax's, Telefones, Cafeteira, Bebedouros, Dvd player, VHS, Microfone")</f>
      </c>
      <c r="C180" s="4" t="inlineStr">
        <is>
          <t>Aguardando</t>
        </is>
      </c>
      <c r="D180" s="4" t="inlineStr">
        <is>
          <t>0</t>
        </is>
      </c>
      <c r="E180" s="5" t="inlineStr">
        <is>
          <t>110,00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=HYPERLINK("https://leilaoonline.net/index.php/lote/detalhe/326592", "8005")</f>
      </c>
      <c r="B181" s="4" t="s">
        <f>=HYPERLINK("https://leilaoonline.net/index.php/lote/detalhe/326592", " 2 Sofás reclináveis (2 lugares)")</f>
      </c>
      <c r="C181" s="4" t="inlineStr">
        <is>
          <t>Aguardando</t>
        </is>
      </c>
      <c r="D181" s="4" t="inlineStr">
        <is>
          <t>0</t>
        </is>
      </c>
      <c r="E181" s="5" t="inlineStr">
        <is>
          <t>110,00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=HYPERLINK("https://leilaoonline.net/index.php/lote/detalhe/326594", "8006")</f>
      </c>
      <c r="B182" s="4" t="s">
        <f>=HYPERLINK("https://leilaoonline.net/index.php/lote/detalhe/326594", " 2 Malas de viagem grande")</f>
      </c>
      <c r="C182" s="4" t="inlineStr">
        <is>
          <t>Aguardando</t>
        </is>
      </c>
      <c r="D182" s="4" t="inlineStr">
        <is>
          <t>0</t>
        </is>
      </c>
      <c r="E182" s="5" t="inlineStr">
        <is>
          <t>110,00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=HYPERLINK("https://leilaoonline.net/index.php/lote/detalhe/326593", "8007")</f>
      </c>
      <c r="B183" s="4" t="s">
        <f>=HYPERLINK("https://leilaoonline.net/index.php/lote/detalhe/326593", " 3 Casacos")</f>
      </c>
      <c r="C183" s="4" t="inlineStr">
        <is>
          <t>Aguardando</t>
        </is>
      </c>
      <c r="D183" s="4" t="inlineStr">
        <is>
          <t>0</t>
        </is>
      </c>
      <c r="E183" s="5" t="inlineStr">
        <is>
          <t>110,00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=HYPERLINK("https://leilaoonline.net/index.php/lote/detalhe/326595", "8008")</f>
      </c>
      <c r="B184" s="4" t="s">
        <f>=HYPERLINK("https://leilaoonline.net/index.php/lote/detalhe/326595", " 4 Relógios de parede")</f>
      </c>
      <c r="C184" s="4" t="inlineStr">
        <is>
          <t>Aguardando</t>
        </is>
      </c>
      <c r="D184" s="4" t="inlineStr">
        <is>
          <t>0</t>
        </is>
      </c>
      <c r="E184" s="5" t="inlineStr">
        <is>
          <t>110,00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=HYPERLINK("https://leilaoonline.net/index.php/lote/detalhe/326596", "8012")</f>
      </c>
      <c r="B185" s="4" t="s">
        <f>=HYPERLINK("https://leilaoonline.net/index.php/lote/detalhe/326596", " Máquina de escrever Olivetti Tekne 6")</f>
      </c>
      <c r="C185" s="4" t="inlineStr">
        <is>
          <t>Aguardando</t>
        </is>
      </c>
      <c r="D185" s="4" t="inlineStr">
        <is>
          <t>0</t>
        </is>
      </c>
      <c r="E185" s="5" t="inlineStr">
        <is>
          <t>110,00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=HYPERLINK("https://leilaoonline.net/index.php/lote/detalhe/326597", "8014")</f>
      </c>
      <c r="B186" s="4" t="s">
        <f>=HYPERLINK("https://leilaoonline.net/index.php/lote/detalhe/326597", " 2 Relógios Comparadores Analogicos")</f>
      </c>
      <c r="C186" s="4" t="inlineStr">
        <is>
          <t>Aguardando</t>
        </is>
      </c>
      <c r="D186" s="4" t="inlineStr">
        <is>
          <t>0</t>
        </is>
      </c>
      <c r="E186" s="5" t="inlineStr">
        <is>
          <t>110,00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=HYPERLINK("https://leilaoonline.net/index.php/lote/detalhe/326598", "8016")</f>
      </c>
      <c r="B187" s="4" t="s">
        <f>=HYPERLINK("https://leilaoonline.net/index.php/lote/detalhe/326598", " TV Sony Trinitron 32'")</f>
      </c>
      <c r="C187" s="4" t="inlineStr">
        <is>
          <t>Aguardando</t>
        </is>
      </c>
      <c r="D187" s="4" t="inlineStr">
        <is>
          <t>0</t>
        </is>
      </c>
      <c r="E187" s="5" t="inlineStr">
        <is>
          <t>110,00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=HYPERLINK("https://leilaoonline.net/index.php/lote/detalhe/326599", "8017")</f>
      </c>
      <c r="B188" s="4" t="s">
        <f>=HYPERLINK("https://leilaoonline.net/index.php/lote/detalhe/326599", " 2 Vasos de Jardim Grandes")</f>
      </c>
      <c r="C188" s="4" t="inlineStr">
        <is>
          <t>Aguardando</t>
        </is>
      </c>
      <c r="D188" s="4" t="inlineStr">
        <is>
          <t>0</t>
        </is>
      </c>
      <c r="E188" s="5" t="inlineStr">
        <is>
          <t>110,00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=HYPERLINK("https://leilaoonline.net/index.php/lote/detalhe/326600", "8018")</f>
      </c>
      <c r="B189" s="4" t="s">
        <f>=HYPERLINK("https://leilaoonline.net/index.php/lote/detalhe/326600", " Cama com Colchões")</f>
      </c>
      <c r="C189" s="4" t="inlineStr">
        <is>
          <t>Aguardando</t>
        </is>
      </c>
      <c r="D189" s="4" t="inlineStr">
        <is>
          <t>0</t>
        </is>
      </c>
      <c r="E189" s="5" t="inlineStr">
        <is>
          <t>110,00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=HYPERLINK("https://leilaoonline.net/index.php/lote/detalhe/326602", "8019")</f>
      </c>
      <c r="B190" s="4" t="s">
        <f>=HYPERLINK("https://leilaoonline.net/index.php/lote/detalhe/326602", " Poltrona Puff")</f>
      </c>
      <c r="C190" s="4" t="inlineStr">
        <is>
          <t>Aguardando</t>
        </is>
      </c>
      <c r="D190" s="4" t="inlineStr">
        <is>
          <t>0</t>
        </is>
      </c>
      <c r="E190" s="5" t="inlineStr">
        <is>
          <t>110,00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=HYPERLINK("https://leilaoonline.net/index.php/lote/detalhe/326601", "8020")</f>
      </c>
      <c r="B191" s="4" t="s">
        <f>=HYPERLINK("https://leilaoonline.net/index.php/lote/detalhe/326601", " Arquivo com 3 Gavetas")</f>
      </c>
      <c r="C191" s="4" t="inlineStr">
        <is>
          <t>Aguardando</t>
        </is>
      </c>
      <c r="D191" s="4" t="inlineStr">
        <is>
          <t>0</t>
        </is>
      </c>
      <c r="E191" s="5" t="inlineStr">
        <is>
          <t>110,00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=HYPERLINK("https://leilaoonline.net/index.php/lote/detalhe/326603", "8022")</f>
      </c>
      <c r="B192" s="4" t="s">
        <f>=HYPERLINK("https://leilaoonline.net/index.php/lote/detalhe/326603", " Sofá (2 lugares)")</f>
      </c>
      <c r="C192" s="4" t="inlineStr">
        <is>
          <t>Aguardando</t>
        </is>
      </c>
      <c r="D192" s="4" t="inlineStr">
        <is>
          <t>0</t>
        </is>
      </c>
      <c r="E192" s="5" t="inlineStr">
        <is>
          <t>110,00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=HYPERLINK("https://leilaoonline.net/index.php/lote/detalhe/326604", "8023")</f>
      </c>
      <c r="B193" s="4" t="s">
        <f>=HYPERLINK("https://leilaoonline.net/index.php/lote/detalhe/326604", " Conjunto de Sofás e almofadas (2 e 3 lugares)")</f>
      </c>
      <c r="C193" s="4" t="inlineStr">
        <is>
          <t>Aguardando</t>
        </is>
      </c>
      <c r="D193" s="4" t="inlineStr">
        <is>
          <t>0</t>
        </is>
      </c>
      <c r="E193" s="5" t="inlineStr">
        <is>
          <t>110,00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=HYPERLINK("https://leilaoonline.net/index.php/lote/detalhe/326605", "8024")</f>
      </c>
      <c r="B194" s="4" t="s">
        <f>=HYPERLINK("https://leilaoonline.net/index.php/lote/detalhe/326605", " Conjunto de Cadeiras")</f>
      </c>
      <c r="C194" s="4" t="inlineStr">
        <is>
          <t>Aguardando</t>
        </is>
      </c>
      <c r="D194" s="4" t="inlineStr">
        <is>
          <t>0</t>
        </is>
      </c>
      <c r="E194" s="5" t="inlineStr">
        <is>
          <t>110,00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=HYPERLINK("https://leilaoonline.net/index.php/lote/detalhe/326606", "8025")</f>
      </c>
      <c r="B195" s="4" t="s">
        <f>=HYPERLINK("https://leilaoonline.net/index.php/lote/detalhe/326606", " Lavadora Continental Evolution 10kg")</f>
      </c>
      <c r="C195" s="4" t="inlineStr">
        <is>
          <t>Aguardando</t>
        </is>
      </c>
      <c r="D195" s="4" t="inlineStr">
        <is>
          <t>0</t>
        </is>
      </c>
      <c r="E195" s="5" t="inlineStr">
        <is>
          <t>110,00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=HYPERLINK("https://leilaoonline.net/index.php/lote/detalhe/326607", "8026")</f>
      </c>
      <c r="B196" s="4" t="s">
        <f>=HYPERLINK("https://leilaoonline.net/index.php/lote/detalhe/326607", " 2 "Gazebos" Retráteis")</f>
      </c>
      <c r="C196" s="4" t="inlineStr">
        <is>
          <t>Aguardando</t>
        </is>
      </c>
      <c r="D196" s="4" t="inlineStr">
        <is>
          <t>0</t>
        </is>
      </c>
      <c r="E196" s="5" t="inlineStr">
        <is>
          <t>110,00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=HYPERLINK("https://leilaoonline.net/index.php/lote/detalhe/326608", "8027")</f>
      </c>
      <c r="B197" s="4" t="s">
        <f>=HYPERLINK("https://leilaoonline.net/index.php/lote/detalhe/326608", " Lavadora Brastemp Alive 11kg")</f>
      </c>
      <c r="C197" s="4" t="inlineStr">
        <is>
          <t>Aguardando</t>
        </is>
      </c>
      <c r="D197" s="4" t="inlineStr">
        <is>
          <t>0</t>
        </is>
      </c>
      <c r="E197" s="5" t="inlineStr">
        <is>
          <t>110,00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=HYPERLINK("https://leilaoonline.net/index.php/lote/detalhe/326609", "8028")</f>
      </c>
      <c r="B198" s="4" t="s">
        <f>=HYPERLINK("https://leilaoonline.net/index.php/lote/detalhe/326609", " Lavadora Brastemp Gran Luxo 4kg")</f>
      </c>
      <c r="C198" s="4" t="inlineStr">
        <is>
          <t>Aguardando</t>
        </is>
      </c>
      <c r="D198" s="4" t="inlineStr">
        <is>
          <t>0</t>
        </is>
      </c>
      <c r="E198" s="5" t="inlineStr">
        <is>
          <t>110,00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=HYPERLINK("https://leilaoonline.net/index.php/lote/detalhe/326610", "8031")</f>
      </c>
      <c r="B199" s="4" t="s">
        <f>=HYPERLINK("https://leilaoonline.net/index.php/lote/detalhe/326610", " Móveis diversos")</f>
      </c>
      <c r="C199" s="4" t="inlineStr">
        <is>
          <t>Aguardando</t>
        </is>
      </c>
      <c r="D199" s="4" t="inlineStr">
        <is>
          <t>0</t>
        </is>
      </c>
      <c r="E199" s="5" t="inlineStr">
        <is>
          <t>110,00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=HYPERLINK("https://leilaoonline.net/index.php/lote/detalhe/326611", "8034")</f>
      </c>
      <c r="B200" s="4" t="s">
        <f>=HYPERLINK("https://leilaoonline.net/index.php/lote/detalhe/326611", " Buchas e Pinos de plástico diversos")</f>
      </c>
      <c r="C200" s="4" t="inlineStr">
        <is>
          <t>Aguardando</t>
        </is>
      </c>
      <c r="D200" s="4" t="inlineStr">
        <is>
          <t>0</t>
        </is>
      </c>
      <c r="E200" s="5" t="inlineStr">
        <is>
          <t>110,00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=HYPERLINK("https://leilaoonline.net/index.php/lote/detalhe/326612", "8036")</f>
      </c>
      <c r="B201" s="4" t="s">
        <f>=HYPERLINK("https://leilaoonline.net/index.php/lote/detalhe/326612", " 2 Arquivos (3 e 4 Gavetas)")</f>
      </c>
      <c r="C201" s="4" t="inlineStr">
        <is>
          <t>Aguardando</t>
        </is>
      </c>
      <c r="D201" s="4" t="inlineStr">
        <is>
          <t>0</t>
        </is>
      </c>
      <c r="E201" s="5" t="inlineStr">
        <is>
          <t>110,00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=HYPERLINK("https://leilaoonline.net/index.php/lote/detalhe/326613", "8037")</f>
      </c>
      <c r="B202" s="4" t="s">
        <f>=HYPERLINK("https://leilaoonline.net/index.php/lote/detalhe/326613", " Conjunto de Expositores de Persianas")</f>
      </c>
      <c r="C202" s="4" t="inlineStr">
        <is>
          <t>Aguardando</t>
        </is>
      </c>
      <c r="D202" s="4" t="inlineStr">
        <is>
          <t>0</t>
        </is>
      </c>
      <c r="E202" s="5" t="inlineStr">
        <is>
          <t>110,00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=HYPERLINK("https://leilaoonline.net/index.php/lote/detalhe/326614", "8039")</f>
      </c>
      <c r="B203" s="4" t="s">
        <f>=HYPERLINK("https://leilaoonline.net/index.php/lote/detalhe/326614", " Luminarias diversas")</f>
      </c>
      <c r="C203" s="4" t="inlineStr">
        <is>
          <t>Aguardando</t>
        </is>
      </c>
      <c r="D203" s="4" t="inlineStr">
        <is>
          <t>0</t>
        </is>
      </c>
      <c r="E203" s="5" t="inlineStr">
        <is>
          <t>110,00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=HYPERLINK("https://leilaoonline.net/index.php/lote/detalhe/326616", "8041")</f>
      </c>
      <c r="B204" s="4" t="s">
        <f>=HYPERLINK("https://leilaoonline.net/index.php/lote/detalhe/326616", " Carrinho de bebê Graco")</f>
      </c>
      <c r="C204" s="4" t="inlineStr">
        <is>
          <t>Aguardando</t>
        </is>
      </c>
      <c r="D204" s="4" t="inlineStr">
        <is>
          <t>0</t>
        </is>
      </c>
      <c r="E204" s="5" t="inlineStr">
        <is>
          <t>110,00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=HYPERLINK("https://leilaoonline.net/index.php/lote/detalhe/326615", "8043")</f>
      </c>
      <c r="B205" s="4" t="s">
        <f>=HYPERLINK("https://leilaoonline.net/index.php/lote/detalhe/326615", " Livros diversos")</f>
      </c>
      <c r="C205" s="4" t="inlineStr">
        <is>
          <t>Aguardando</t>
        </is>
      </c>
      <c r="D205" s="4" t="inlineStr">
        <is>
          <t>0</t>
        </is>
      </c>
      <c r="E205" s="5" t="inlineStr">
        <is>
          <t>110,00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=HYPERLINK("https://leilaoonline.net/index.php/lote/detalhe/326617", "8044")</f>
      </c>
      <c r="B206" s="4" t="s">
        <f>=HYPERLINK("https://leilaoonline.net/index.php/lote/detalhe/326617", " 2 Mesas escritório")</f>
      </c>
      <c r="C206" s="4" t="inlineStr">
        <is>
          <t>Aguardando</t>
        </is>
      </c>
      <c r="D206" s="4" t="inlineStr">
        <is>
          <t>0</t>
        </is>
      </c>
      <c r="E206" s="5" t="inlineStr">
        <is>
          <t>110,00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=HYPERLINK("https://leilaoonline.net/index.php/lote/detalhe/326618", "8045")</f>
      </c>
      <c r="B207" s="4" t="s">
        <f>=HYPERLINK("https://leilaoonline.net/index.php/lote/detalhe/326618", " Balança de Precisão Industrial Marte")</f>
      </c>
      <c r="C207" s="4" t="inlineStr">
        <is>
          <t>Aguardando</t>
        </is>
      </c>
      <c r="D207" s="4" t="inlineStr">
        <is>
          <t>0</t>
        </is>
      </c>
      <c r="E207" s="5" t="inlineStr">
        <is>
          <t>110,00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=HYPERLINK("https://leilaoonline.net/index.php/lote/detalhe/326619", "8047")</f>
      </c>
      <c r="B208" s="4" t="s">
        <f>=HYPERLINK("https://leilaoonline.net/index.php/lote/detalhe/326619", " Ar condicionado")</f>
      </c>
      <c r="C208" s="4" t="inlineStr">
        <is>
          <t>Aguardando</t>
        </is>
      </c>
      <c r="D208" s="4" t="inlineStr">
        <is>
          <t>0</t>
        </is>
      </c>
      <c r="E208" s="5" t="inlineStr">
        <is>
          <t>110,00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=HYPERLINK("https://leilaoonline.net/index.php/lote/detalhe/326648", "9501")</f>
      </c>
      <c r="B209" s="4" t="s">
        <f>=HYPERLINK("https://leilaoonline.net/index.php/lote/detalhe/326648", " 21 unidades de RECEPTOR DUOSAT PRODIGY   AMPERIMETRO, CXA DE SOM")</f>
      </c>
      <c r="C209" s="4" t="inlineStr">
        <is>
          <t>Aguardando</t>
        </is>
      </c>
      <c r="D209" s="4" t="inlineStr">
        <is>
          <t>0</t>
        </is>
      </c>
      <c r="E209" s="5" t="inlineStr">
        <is>
          <t>200,00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=HYPERLINK("https://leilaoonline.net/index.php/lote/detalhe/326650", "9502")</f>
      </c>
      <c r="B210" s="4" t="s">
        <f>=HYPERLINK("https://leilaoonline.net/index.php/lote/detalhe/326650", " 34  unidades de GABINETES PC, LAMPADAS T18;CALHAS 40W ")</f>
      </c>
      <c r="C210" s="4" t="inlineStr">
        <is>
          <t>Aguardando</t>
        </is>
      </c>
      <c r="D210" s="4" t="inlineStr">
        <is>
          <t>0</t>
        </is>
      </c>
      <c r="E210" s="5" t="inlineStr">
        <is>
          <t>150,00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=HYPERLINK("https://leilaoonline.net/index.php/lote/detalhe/326651", "9503")</f>
      </c>
      <c r="B211" s="4" t="s">
        <f>=HYPERLINK("https://leilaoonline.net/index.php/lote/detalhe/326651", " 53 unidades de LUSTRES, PINGENTES, GLOBOS,ARANDELAS, LUMINÁRIAS, ")</f>
      </c>
      <c r="C211" s="4" t="inlineStr">
        <is>
          <t>Aguardando</t>
        </is>
      </c>
      <c r="D211" s="4" t="inlineStr">
        <is>
          <t>0</t>
        </is>
      </c>
      <c r="E211" s="5" t="inlineStr">
        <is>
          <t>150,00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=HYPERLINK("https://leilaoonline.net/index.php/lote/detalhe/326654", "9504")</f>
      </c>
      <c r="B212" s="4" t="s">
        <f>=HYPERLINK("https://leilaoonline.net/index.php/lote/detalhe/326654", " MOTOR PARCIAL 1600 AR VW FECHADO -SEG.")</f>
      </c>
      <c r="C212" s="4" t="inlineStr">
        <is>
          <t>Aguardando</t>
        </is>
      </c>
      <c r="D212" s="4" t="inlineStr">
        <is>
          <t>0</t>
        </is>
      </c>
      <c r="E212" s="5" t="inlineStr">
        <is>
          <t>200,00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=HYPERLINK("https://leilaoonline.net/index.php/lote/detalhe/326652", "9505")</f>
      </c>
      <c r="B213" s="4" t="s">
        <f>=HYPERLINK("https://leilaoonline.net/index.php/lote/detalhe/326652", " MOTOR 1600 AR VW (P/APROV. PEÇAS INTERNAS)  VEP")</f>
      </c>
      <c r="C213" s="4" t="inlineStr">
        <is>
          <t>Aguardando</t>
        </is>
      </c>
      <c r="D213" s="4" t="inlineStr">
        <is>
          <t>0</t>
        </is>
      </c>
      <c r="E213" s="5" t="inlineStr">
        <is>
          <t>300,00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=HYPERLINK("https://leilaoonline.net/index.php/lote/detalhe/326649", "9506")</f>
      </c>
      <c r="B214" s="4" t="s">
        <f>=HYPERLINK("https://leilaoonline.net/index.php/lote/detalhe/326649", " MOTOR 1600 AR ALCOOL VW P/KOMBI PARC.  PINDC.")</f>
      </c>
      <c r="C214" s="4" t="inlineStr">
        <is>
          <t>Aguardando</t>
        </is>
      </c>
      <c r="D214" s="4" t="inlineStr">
        <is>
          <t>0</t>
        </is>
      </c>
      <c r="E214" s="5" t="inlineStr">
        <is>
          <t>500,00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=HYPERLINK("https://leilaoonline.net/index.php/lote/detalhe/326653", "9507")</f>
      </c>
      <c r="B215" s="4" t="s">
        <f>=HYPERLINK("https://leilaoonline.net/index.php/lote/detalhe/326653", " 36 unidades de MOTHER BOARD; LEITOR DVD, CARTÃO, DISQUETTE 3.1/2,TECLADO,MOUSE")</f>
      </c>
      <c r="C215" s="4" t="inlineStr">
        <is>
          <t>Aguardando</t>
        </is>
      </c>
      <c r="D215" s="4" t="inlineStr">
        <is>
          <t>0</t>
        </is>
      </c>
      <c r="E215" s="5" t="inlineStr">
        <is>
          <t>300,00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=HYPERLINK("https://leilaoonline.net/index.php/lote/detalhe/326656", "9508")</f>
      </c>
      <c r="B216" s="4" t="s">
        <f>=HYPERLINK("https://leilaoonline.net/index.php/lote/detalhe/326656", " 24 unidades de RECEP. PHILIPS, TOCA CD C/AM FM , RADIO REL. PANASONIC, TOCA CD SONY")</f>
      </c>
      <c r="C216" s="4" t="inlineStr">
        <is>
          <t>Aguardando</t>
        </is>
      </c>
      <c r="D216" s="4" t="inlineStr">
        <is>
          <t>0</t>
        </is>
      </c>
      <c r="E216" s="5" t="inlineStr">
        <is>
          <t>300,00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=HYPERLINK("https://leilaoonline.net/index.php/lote/detalhe/326672", "9509")</f>
      </c>
      <c r="B217" s="4" t="s">
        <f>=HYPERLINK("https://leilaoonline.net/index.php/lote/detalhe/326672", " BICICLETA CECI FEMININA COR -ORIGINAL  P/COLECION.")</f>
      </c>
      <c r="C217" s="4" t="inlineStr">
        <is>
          <t>Aguardando</t>
        </is>
      </c>
      <c r="D217" s="4" t="inlineStr">
        <is>
          <t>0</t>
        </is>
      </c>
      <c r="E217" s="5" t="inlineStr">
        <is>
          <t>150,00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=HYPERLINK("https://leilaoonline.net/index.php/lote/detalhe/326671", "9510")</f>
      </c>
      <c r="B218" s="4" t="s">
        <f>=HYPERLINK("https://leilaoonline.net/index.php/lote/detalhe/326671", " BIKE SKYLINE EXPLORES CAMBIO 18 MARCHAS AR0 29  S/USO")</f>
      </c>
      <c r="C218" s="4" t="inlineStr">
        <is>
          <t>Aguardando</t>
        </is>
      </c>
      <c r="D218" s="4" t="inlineStr">
        <is>
          <t>0</t>
        </is>
      </c>
      <c r="E218" s="5" t="inlineStr">
        <is>
          <t>200,00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=HYPERLINK("https://leilaoonline.net/index.php/lote/detalhe/326664", "9511")</f>
      </c>
      <c r="B219" s="4" t="s">
        <f>=HYPERLINK("https://leilaoonline.net/index.php/lote/detalhe/326664", " 57 unidades de LATA VENT. RADIADOR OLEO,CARBUR, PRISION,TUBAGEM, PIVOT, VW KOMBI")</f>
      </c>
      <c r="C219" s="4" t="inlineStr">
        <is>
          <t>Aguardando</t>
        </is>
      </c>
      <c r="D219" s="4" t="inlineStr">
        <is>
          <t>0</t>
        </is>
      </c>
      <c r="E219" s="5" t="inlineStr">
        <is>
          <t>150,00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=HYPERLINK("https://leilaoonline.net/index.php/lote/detalhe/326655", "9512")</f>
      </c>
      <c r="B220" s="4" t="s">
        <f>=HYPERLINK("https://leilaoonline.net/index.php/lote/detalhe/326655", " AP. SOM GRADIENTE DOUBLE DECK, 3 DISQ . AM/FM")</f>
      </c>
      <c r="C220" s="4" t="inlineStr">
        <is>
          <t>Aguardando</t>
        </is>
      </c>
      <c r="D220" s="4" t="inlineStr">
        <is>
          <t>0</t>
        </is>
      </c>
      <c r="E220" s="5" t="inlineStr">
        <is>
          <t>150,00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=HYPERLINK("https://leilaoonline.net/index.php/lote/detalhe/326686", "9513")</f>
      </c>
      <c r="B221" s="4" t="s">
        <f>=HYPERLINK("https://leilaoonline.net/index.php/lote/detalhe/326686", " BLOCO MOTOR 1500 VW 1500 PRIS. GROSSO. P/RETIF. C/NUMER (rezon)")</f>
      </c>
      <c r="C221" s="4" t="inlineStr">
        <is>
          <t>Aguardando</t>
        </is>
      </c>
      <c r="D221" s="4" t="inlineStr">
        <is>
          <t>0</t>
        </is>
      </c>
      <c r="E221" s="5" t="inlineStr">
        <is>
          <t>200,00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=HYPERLINK("https://leilaoonline.net/index.php/lote/detalhe/326676", "9514")</f>
      </c>
      <c r="B222" s="4" t="s">
        <f>=HYPERLINK("https://leilaoonline.net/index.php/lote/detalhe/326676", " 24 unidades de FONTES P/IMPRESSORA/TORNEIRAS/CABOS SERIAL")</f>
      </c>
      <c r="C222" s="4" t="inlineStr">
        <is>
          <t>Aguardando</t>
        </is>
      </c>
      <c r="D222" s="4" t="inlineStr">
        <is>
          <t>0</t>
        </is>
      </c>
      <c r="E222" s="5" t="inlineStr">
        <is>
          <t>150,00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=HYPERLINK("https://leilaoonline.net/index.php/lote/detalhe/326677", "9515")</f>
      </c>
      <c r="B223" s="4" t="s">
        <f>=HYPERLINK("https://leilaoonline.net/index.php/lote/detalhe/326677", " BIKE NORMAII IMP. ARO 24 ")</f>
      </c>
      <c r="C223" s="4" t="inlineStr">
        <is>
          <t>Aguardando</t>
        </is>
      </c>
      <c r="D223" s="4" t="inlineStr">
        <is>
          <t>0</t>
        </is>
      </c>
      <c r="E223" s="5" t="inlineStr">
        <is>
          <t>150,00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=HYPERLINK("https://leilaoonline.net/index.php/lote/detalhe/326679", "9517")</f>
      </c>
      <c r="B224" s="4" t="s">
        <f>=HYPERLINK("https://leilaoonline.net/index.php/lote/detalhe/326679", " 04 unidades de BARRA ESTABILIZADORA COMPL ,STO ANTONIO D-20; EIXO TRAS. BELINA")</f>
      </c>
      <c r="C224" s="4" t="inlineStr">
        <is>
          <t>Aguardando</t>
        </is>
      </c>
      <c r="D224" s="4" t="inlineStr">
        <is>
          <t>0</t>
        </is>
      </c>
      <c r="E224" s="5" t="inlineStr">
        <is>
          <t>250,00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=HYPERLINK("https://leilaoonline.net/index.php/lote/detalhe/326661", "9518")</f>
      </c>
      <c r="B225" s="4" t="s">
        <f>=HYPERLINK("https://leilaoonline.net/index.php/lote/detalhe/326661", " 36 unidades de TV BOX, MASTER SYSTEM ii,DVD KARAOKE,MAQ.VHS ORIG.FOTO DIGITAL")</f>
      </c>
      <c r="C225" s="4" t="inlineStr">
        <is>
          <t>Aguardando</t>
        </is>
      </c>
      <c r="D225" s="4" t="inlineStr">
        <is>
          <t>0</t>
        </is>
      </c>
      <c r="E225" s="5" t="inlineStr">
        <is>
          <t>400,00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=HYPERLINK("https://leilaoonline.net/index.php/lote/detalhe/326683", "9519")</f>
      </c>
      <c r="B226" s="4" t="s">
        <f>=HYPERLINK("https://leilaoonline.net/index.php/lote/detalhe/326683", " 29 unidades de GPS AUTOM. GARMIN; FONE BLUESKY, MOUSES, CELULARES, DATA TRANSFER")</f>
      </c>
      <c r="C226" s="4" t="inlineStr">
        <is>
          <t>Aguardando</t>
        </is>
      </c>
      <c r="D226" s="4" t="inlineStr">
        <is>
          <t>0</t>
        </is>
      </c>
      <c r="E226" s="5" t="inlineStr">
        <is>
          <t>200,00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=HYPERLINK("https://leilaoonline.net/index.php/lote/detalhe/326663", "9520")</f>
      </c>
      <c r="B227" s="4" t="s">
        <f>=HYPERLINK("https://leilaoonline.net/index.php/lote/detalhe/326663", " Aprox. 154 unidades de DISCOS VINIL;FITAS VHS;DISQUETE 3.1/2E 8.1/4; FITAS CASSETTE; CD´s")</f>
      </c>
      <c r="C227" s="4" t="inlineStr">
        <is>
          <t>Aguardando</t>
        </is>
      </c>
      <c r="D227" s="4" t="inlineStr">
        <is>
          <t>0</t>
        </is>
      </c>
      <c r="E227" s="5" t="inlineStr">
        <is>
          <t>300,00</t>
        </is>
      </c>
      <c r="F227" s="4" t="inlineStr">
        <is>
          <t>50.00</t>
        </is>
      </c>
    </row>
    <row collapsed="false" customFormat="false" customHeight="false" hidden="false" ht="12.1" outlineLevel="0" r="228">
      <c r="A228" s="5" t="s">
        <f>=HYPERLINK("https://leilaoonline.net/index.php/lote/detalhe/326665", "9521")</f>
      </c>
      <c r="B228" s="4" t="s">
        <f>=HYPERLINK("https://leilaoonline.net/index.php/lote/detalhe/326665", " 16 unidades de FILTROS,ANEIS,CB.EMBREAG,CORREIA,ALTERNADOR. JG. BRONZINA")</f>
      </c>
      <c r="C228" s="4" t="inlineStr">
        <is>
          <t>Aguardando</t>
        </is>
      </c>
      <c r="D228" s="4" t="inlineStr">
        <is>
          <t>0</t>
        </is>
      </c>
      <c r="E228" s="5" t="inlineStr">
        <is>
          <t>350,00</t>
        </is>
      </c>
      <c r="F228" s="4" t="inlineStr">
        <is>
          <t>50.00</t>
        </is>
      </c>
    </row>
    <row collapsed="false" customFormat="false" customHeight="false" hidden="false" ht="12.1" outlineLevel="0" r="229">
      <c r="A229" s="5" t="s">
        <f>=HYPERLINK("https://leilaoonline.net/index.php/lote/detalhe/326689", "9522")</f>
      </c>
      <c r="B229" s="4" t="s">
        <f>=HYPERLINK("https://leilaoonline.net/index.php/lote/detalhe/326689", " 32 unidades de HD 80GB SAMSUNG; HD EXCELSIOR 160GB; HD 80 GB MAXTOR, LEITOR  CARTÃO;")</f>
      </c>
      <c r="C229" s="4" t="inlineStr">
        <is>
          <t>Aguardando</t>
        </is>
      </c>
      <c r="D229" s="4" t="inlineStr">
        <is>
          <t>0</t>
        </is>
      </c>
      <c r="E229" s="5" t="inlineStr">
        <is>
          <t>350,00</t>
        </is>
      </c>
      <c r="F229" s="4" t="inlineStr">
        <is>
          <t>50.00</t>
        </is>
      </c>
    </row>
    <row collapsed="false" customFormat="false" customHeight="false" hidden="false" ht="12.1" outlineLevel="0" r="230">
      <c r="A230" s="5" t="s">
        <f>=HYPERLINK("https://leilaoonline.net/index.php/lote/detalhe/326660", "9523")</f>
      </c>
      <c r="B230" s="4" t="s">
        <f>=HYPERLINK("https://leilaoonline.net/index.php/lote/detalhe/326660", " 33 unidades de REGUL.VOLTAGEM;MINUT ;SUP. CELULAR;TAMP.MASSAG.;MED.TEMP;PÇ AUT..  ")</f>
      </c>
      <c r="C230" s="4" t="inlineStr">
        <is>
          <t>Aguardando</t>
        </is>
      </c>
      <c r="D230" s="4" t="inlineStr">
        <is>
          <t>0</t>
        </is>
      </c>
      <c r="E230" s="5" t="inlineStr">
        <is>
          <t>200,00</t>
        </is>
      </c>
      <c r="F230" s="4" t="inlineStr">
        <is>
          <t>50.00</t>
        </is>
      </c>
    </row>
    <row collapsed="false" customFormat="false" customHeight="false" hidden="false" ht="12.1" outlineLevel="0" r="231">
      <c r="A231" s="5" t="s">
        <f>=HYPERLINK("https://leilaoonline.net/index.php/lote/detalhe/326687", "9524")</f>
      </c>
      <c r="B231" s="4" t="s">
        <f>=HYPERLINK("https://leilaoonline.net/index.php/lote/detalhe/326687", " 15 unidades de FILTROS DE OLEO, BORR. SUSP.DIANT/AMORTEC,JG.BRONZINA;SAPATA; CORR ")</f>
      </c>
      <c r="C231" s="4" t="inlineStr">
        <is>
          <t>Aguardando</t>
        </is>
      </c>
      <c r="D231" s="4" t="inlineStr">
        <is>
          <t>0</t>
        </is>
      </c>
      <c r="E231" s="5" t="inlineStr">
        <is>
          <t>150,00</t>
        </is>
      </c>
      <c r="F231" s="4" t="inlineStr">
        <is>
          <t>50.00</t>
        </is>
      </c>
    </row>
    <row collapsed="false" customFormat="false" customHeight="false" hidden="false" ht="12.1" outlineLevel="0" r="232">
      <c r="A232" s="5" t="s">
        <f>=HYPERLINK("https://leilaoonline.net/index.php/lote/detalhe/326680", "9525")</f>
      </c>
      <c r="B232" s="4" t="s">
        <f>=HYPERLINK("https://leilaoonline.net/index.php/lote/detalhe/326680", " 20 unidades de CARREG.CELULARES DE  DIVS APARELHOS MARCAS DE 3v A 12V - ORIG. ")</f>
      </c>
      <c r="C232" s="4" t="inlineStr">
        <is>
          <t>Aguardando</t>
        </is>
      </c>
      <c r="D232" s="4" t="inlineStr">
        <is>
          <t>0</t>
        </is>
      </c>
      <c r="E232" s="5" t="inlineStr">
        <is>
          <t>150,00</t>
        </is>
      </c>
      <c r="F232" s="4" t="inlineStr">
        <is>
          <t>50.00</t>
        </is>
      </c>
    </row>
    <row collapsed="false" customFormat="false" customHeight="false" hidden="false" ht="12.1" outlineLevel="0" r="233">
      <c r="A233" s="5" t="s">
        <f>=HYPERLINK("https://leilaoonline.net/index.php/lote/detalhe/326695", "9526")</f>
      </c>
      <c r="B233" s="4" t="s">
        <f>=HYPERLINK("https://leilaoonline.net/index.php/lote/detalhe/326695", " 21 unidades de ADAPT. P CABOS RJ 112 - CABOS RJ 11 - SOQ. MULTIPL.RJ 11 E RJ 45")</f>
      </c>
      <c r="C233" s="4" t="inlineStr">
        <is>
          <t>Aguardando</t>
        </is>
      </c>
      <c r="D233" s="4" t="inlineStr">
        <is>
          <t>0</t>
        </is>
      </c>
      <c r="E233" s="5" t="inlineStr">
        <is>
          <t>75,00</t>
        </is>
      </c>
      <c r="F233" s="4" t="inlineStr">
        <is>
          <t>10.00</t>
        </is>
      </c>
    </row>
    <row collapsed="false" customFormat="false" customHeight="false" hidden="false" ht="12.1" outlineLevel="0" r="234">
      <c r="A234" s="5" t="s">
        <f>=HYPERLINK("https://leilaoonline.net/index.php/lote/detalhe/326681", "9527")</f>
      </c>
      <c r="B234" s="4" t="s">
        <f>=HYPERLINK("https://leilaoonline.net/index.php/lote/detalhe/326681", " Aprox. 50  unidades de CARREG CEL ; ANT TETO AUT .;CABOS SUPER VGA; ;PDIF,USB P MAQ.FOTOG")</f>
      </c>
      <c r="C234" s="4" t="inlineStr">
        <is>
          <t>Aguardando</t>
        </is>
      </c>
      <c r="D234" s="4" t="inlineStr">
        <is>
          <t>0</t>
        </is>
      </c>
      <c r="E234" s="5" t="inlineStr">
        <is>
          <t>150,00</t>
        </is>
      </c>
      <c r="F234" s="4" t="inlineStr">
        <is>
          <t>50.00</t>
        </is>
      </c>
    </row>
    <row collapsed="false" customFormat="false" customHeight="false" hidden="false" ht="12.1" outlineLevel="0" r="235">
      <c r="A235" s="5" t="s">
        <f>=HYPERLINK("https://leilaoonline.net/index.php/lote/detalhe/326690", "9528")</f>
      </c>
      <c r="B235" s="4" t="s">
        <f>=HYPERLINK("https://leilaoonline.net/index.php/lote/detalhe/326690", " AP. SOM 3X1 GRADIENTE C/ TOCA DISCO AM/FM /AUX. DOUBLE DECK")</f>
      </c>
      <c r="C235" s="4" t="inlineStr">
        <is>
          <t>Aguardando</t>
        </is>
      </c>
      <c r="D235" s="4" t="inlineStr">
        <is>
          <t>0</t>
        </is>
      </c>
      <c r="E235" s="5" t="inlineStr">
        <is>
          <t>200,00</t>
        </is>
      </c>
      <c r="F235" s="4" t="inlineStr">
        <is>
          <t>50.00</t>
        </is>
      </c>
    </row>
    <row collapsed="false" customFormat="false" customHeight="false" hidden="false" ht="12.1" outlineLevel="0" r="236">
      <c r="A236" s="5" t="s">
        <f>=HYPERLINK("https://leilaoonline.net/index.php/lote/detalhe/326678", "9529")</f>
      </c>
      <c r="B236" s="4" t="s">
        <f>=HYPERLINK("https://leilaoonline.net/index.php/lote/detalhe/326678", " CABO ALUMINIO 16MM C/ALMA AÇO APROX. 250MT- 52 kg  ($8,63 o kg)")</f>
      </c>
      <c r="C236" s="4" t="inlineStr">
        <is>
          <t>Aguardando</t>
        </is>
      </c>
      <c r="D236" s="4" t="inlineStr">
        <is>
          <t>0</t>
        </is>
      </c>
      <c r="E236" s="5" t="inlineStr">
        <is>
          <t>200,00</t>
        </is>
      </c>
      <c r="F236" s="4" t="inlineStr">
        <is>
          <t>50.00</t>
        </is>
      </c>
    </row>
    <row collapsed="false" customFormat="false" customHeight="false" hidden="false" ht="12.1" outlineLevel="0" r="237">
      <c r="A237" s="5" t="s">
        <f>=HYPERLINK("https://leilaoonline.net/index.php/lote/detalhe/326673", "9530")</f>
      </c>
      <c r="B237" s="4" t="s">
        <f>=HYPERLINK("https://leilaoonline.net/index.php/lote/detalhe/326673", " AP.SOM DOUBLE DECK AM/FM  RECEIVER TOSHIBA")</f>
      </c>
      <c r="C237" s="4" t="inlineStr">
        <is>
          <t>Aguardando</t>
        </is>
      </c>
      <c r="D237" s="4" t="inlineStr">
        <is>
          <t>0</t>
        </is>
      </c>
      <c r="E237" s="5" t="inlineStr">
        <is>
          <t>150,00</t>
        </is>
      </c>
      <c r="F237" s="4" t="inlineStr">
        <is>
          <t>50.00</t>
        </is>
      </c>
    </row>
    <row collapsed="false" customFormat="false" customHeight="false" hidden="false" ht="12.1" outlineLevel="0" r="238">
      <c r="A238" s="5" t="s">
        <f>=HYPERLINK("https://leilaoonline.net/index.php/lote/detalhe/326667", "9531")</f>
      </c>
      <c r="B238" s="4" t="s">
        <f>=HYPERLINK("https://leilaoonline.net/index.php/lote/detalhe/326667", " Aprox. 50  unidades de CARTUCHOS DIVERSOS HP (ORIGIN, E SIMILARES)  TONner R DIVS  -  50 PC")</f>
      </c>
      <c r="C238" s="4" t="inlineStr">
        <is>
          <t>Aguardando</t>
        </is>
      </c>
      <c r="D238" s="4" t="inlineStr">
        <is>
          <t>0</t>
        </is>
      </c>
      <c r="E238" s="5" t="inlineStr">
        <is>
          <t>150,00</t>
        </is>
      </c>
      <c r="F238" s="4" t="inlineStr">
        <is>
          <t>50.00</t>
        </is>
      </c>
    </row>
    <row collapsed="false" customFormat="false" customHeight="false" hidden="false" ht="12.1" outlineLevel="0" r="239">
      <c r="A239" s="5" t="s">
        <f>=HYPERLINK("https://leilaoonline.net/index.php/lote/detalhe/326668", "9532")</f>
      </c>
      <c r="B239" s="4" t="s">
        <f>=HYPERLINK("https://leilaoonline.net/index.php/lote/detalhe/326668", " 33 unidades de CABOS RJ 11, CABOS PDIF,ADAPTADORES,SUPORTER TOMADA")</f>
      </c>
      <c r="C239" s="4" t="inlineStr">
        <is>
          <t>Aguardando</t>
        </is>
      </c>
      <c r="D239" s="4" t="inlineStr">
        <is>
          <t>0</t>
        </is>
      </c>
      <c r="E239" s="5" t="inlineStr">
        <is>
          <t>150,00</t>
        </is>
      </c>
      <c r="F239" s="4" t="inlineStr">
        <is>
          <t>50.00</t>
        </is>
      </c>
    </row>
    <row collapsed="false" customFormat="false" customHeight="false" hidden="false" ht="12.1" outlineLevel="0" r="240">
      <c r="A240" s="5" t="s">
        <f>=HYPERLINK("https://leilaoonline.net/index.php/lote/detalhe/326684", "9533")</f>
      </c>
      <c r="B240" s="4" t="s">
        <f>=HYPERLINK("https://leilaoonline.net/index.php/lote/detalhe/326684", " 18 unidades de SUPORTE TV/PAREDE, RECPTOR TV DIGITAL;ROTEADEORES,FONTE P/PC")</f>
      </c>
      <c r="C240" s="4" t="inlineStr">
        <is>
          <t>Aguardando</t>
        </is>
      </c>
      <c r="D240" s="4" t="inlineStr">
        <is>
          <t>0</t>
        </is>
      </c>
      <c r="E240" s="5" t="inlineStr">
        <is>
          <t>300,00</t>
        </is>
      </c>
      <c r="F240" s="4" t="inlineStr">
        <is>
          <t>50.00</t>
        </is>
      </c>
    </row>
    <row collapsed="false" customFormat="false" customHeight="false" hidden="false" ht="12.1" outlineLevel="0" r="241">
      <c r="A241" s="5" t="s">
        <f>=HYPERLINK("https://leilaoonline.net/index.php/lote/detalhe/326670", "9534")</f>
      </c>
      <c r="B241" s="4" t="s">
        <f>=HYPERLINK("https://leilaoonline.net/index.php/lote/detalhe/326670", " PIVOT SUSPENSÃO DIANTEIRA KOMBI")</f>
      </c>
      <c r="C241" s="4" t="inlineStr">
        <is>
          <t>Aguardando</t>
        </is>
      </c>
      <c r="D241" s="4" t="inlineStr">
        <is>
          <t>0</t>
        </is>
      </c>
      <c r="E241" s="5" t="inlineStr">
        <is>
          <t>110,00</t>
        </is>
      </c>
      <c r="F241" s="4" t="inlineStr">
        <is>
          <t>50.00</t>
        </is>
      </c>
    </row>
    <row collapsed="false" customFormat="false" customHeight="false" hidden="false" ht="12.1" outlineLevel="0" r="242">
      <c r="A242" s="5" t="s">
        <f>=HYPERLINK("https://leilaoonline.net/index.php/lote/detalhe/326692", "9535")</f>
      </c>
      <c r="B242" s="4" t="s">
        <f>=HYPERLINK("https://leilaoonline.net/index.php/lote/detalhe/326692", " 02 unidades de MASCARA SOLDA AUTOM. NEBULIZADOR MULTILASER (no estado)")</f>
      </c>
      <c r="C242" s="4" t="inlineStr">
        <is>
          <t>Aguardando</t>
        </is>
      </c>
      <c r="D242" s="4" t="inlineStr">
        <is>
          <t>0</t>
        </is>
      </c>
      <c r="E242" s="5" t="inlineStr">
        <is>
          <t>110,00</t>
        </is>
      </c>
      <c r="F242" s="4" t="inlineStr">
        <is>
          <t>50.00</t>
        </is>
      </c>
    </row>
    <row collapsed="false" customFormat="false" customHeight="false" hidden="false" ht="12.1" outlineLevel="0" r="243">
      <c r="A243" s="5" t="s">
        <f>=HYPERLINK("https://leilaoonline.net/index.php/lote/detalhe/326657", "9536")</f>
      </c>
      <c r="B243" s="4" t="s">
        <f>=HYPERLINK("https://leilaoonline.net/index.php/lote/detalhe/326657", " BAGAGEIRO PARA GOL QUADRADO")</f>
      </c>
      <c r="C243" s="4" t="inlineStr">
        <is>
          <t>Aguardando</t>
        </is>
      </c>
      <c r="D243" s="4" t="inlineStr">
        <is>
          <t>0</t>
        </is>
      </c>
      <c r="E243" s="5" t="inlineStr">
        <is>
          <t>110,00</t>
        </is>
      </c>
      <c r="F243" s="4" t="inlineStr">
        <is>
          <t>50.00</t>
        </is>
      </c>
    </row>
    <row collapsed="false" customFormat="false" customHeight="false" hidden="false" ht="12.1" outlineLevel="0" r="244">
      <c r="A244" s="5" t="s">
        <f>=HYPERLINK("https://leilaoonline.net/index.php/lote/detalhe/326688", "9537")</f>
      </c>
      <c r="B244" s="4" t="s">
        <f>=HYPERLINK("https://leilaoonline.net/index.php/lote/detalhe/326688", " CABEÇOTE ALUMINIO P KOMBI DIESEL  ")</f>
      </c>
      <c r="C244" s="4" t="inlineStr">
        <is>
          <t>Aguardando</t>
        </is>
      </c>
      <c r="D244" s="4" t="inlineStr">
        <is>
          <t>0</t>
        </is>
      </c>
      <c r="E244" s="5" t="inlineStr">
        <is>
          <t>500,00</t>
        </is>
      </c>
      <c r="F244" s="4" t="inlineStr">
        <is>
          <t>50.00</t>
        </is>
      </c>
    </row>
    <row collapsed="false" customFormat="false" customHeight="false" hidden="false" ht="12.1" outlineLevel="0" r="245">
      <c r="A245" s="5" t="s">
        <f>=HYPERLINK("https://leilaoonline.net/index.php/lote/detalhe/326694", "9538")</f>
      </c>
      <c r="B245" s="4" t="s">
        <f>=HYPERLINK("https://leilaoonline.net/index.php/lote/detalhe/326694", " 12 unidades de FERRAMENTAS,TGAMPASX SUPORTE, CARTUCHO TONNER")</f>
      </c>
      <c r="C245" s="4" t="inlineStr">
        <is>
          <t>Aguardando</t>
        </is>
      </c>
      <c r="D245" s="4" t="inlineStr">
        <is>
          <t>0</t>
        </is>
      </c>
      <c r="E245" s="5" t="inlineStr">
        <is>
          <t>50,00</t>
        </is>
      </c>
      <c r="F245" s="4" t="inlineStr">
        <is>
          <t>10.00</t>
        </is>
      </c>
    </row>
    <row collapsed="false" customFormat="false" customHeight="false" hidden="false" ht="12.1" outlineLevel="0" r="246">
      <c r="A246" s="5" t="s">
        <f>=HYPERLINK("https://leilaoonline.net/index.php/lote/detalhe/326674", "9539")</f>
      </c>
      <c r="B246" s="4" t="s">
        <f>=HYPERLINK("https://leilaoonline.net/index.php/lote/detalhe/326674", " FORRO PVC CINZA  - 14M2")</f>
      </c>
      <c r="C246" s="4" t="inlineStr">
        <is>
          <t>Aguardando</t>
        </is>
      </c>
      <c r="D246" s="4" t="inlineStr">
        <is>
          <t>0</t>
        </is>
      </c>
      <c r="E246" s="5" t="inlineStr">
        <is>
          <t>110,00</t>
        </is>
      </c>
      <c r="F246" s="4" t="inlineStr">
        <is>
          <t>50.00</t>
        </is>
      </c>
    </row>
    <row collapsed="false" customFormat="false" customHeight="false" hidden="false" ht="12.1" outlineLevel="0" r="247">
      <c r="A247" s="5" t="s">
        <f>=HYPERLINK("https://leilaoonline.net/index.php/lote/detalhe/326659", "9540")</f>
      </c>
      <c r="B247" s="4" t="s">
        <f>=HYPERLINK("https://leilaoonline.net/index.php/lote/detalhe/326659", " 03 CELULARES: XIAOMI, REDMI NOTE 1, IPHONE 7")</f>
      </c>
      <c r="C247" s="4" t="inlineStr">
        <is>
          <t>Aguardando</t>
        </is>
      </c>
      <c r="D247" s="4" t="inlineStr">
        <is>
          <t>0</t>
        </is>
      </c>
      <c r="E247" s="5" t="inlineStr">
        <is>
          <t>150,00</t>
        </is>
      </c>
      <c r="F247" s="4" t="inlineStr">
        <is>
          <t>50.00</t>
        </is>
      </c>
    </row>
    <row collapsed="false" customFormat="false" customHeight="false" hidden="false" ht="12.1" outlineLevel="0" r="248">
      <c r="A248" s="5" t="s">
        <f>=HYPERLINK("https://leilaoonline.net/index.php/lote/detalhe/326675", "9541")</f>
      </c>
      <c r="B248" s="4" t="s">
        <f>=HYPERLINK("https://leilaoonline.net/index.php/lote/detalhe/326675", " 42 unidades de FITAS VHS GRAVADAS (no estado) CONFORME FOTO, ")</f>
      </c>
      <c r="C248" s="4" t="inlineStr">
        <is>
          <t>Aguardando</t>
        </is>
      </c>
      <c r="D248" s="4" t="inlineStr">
        <is>
          <t>0</t>
        </is>
      </c>
      <c r="E248" s="5" t="inlineStr">
        <is>
          <t>200,00</t>
        </is>
      </c>
      <c r="F248" s="4" t="inlineStr">
        <is>
          <t>50.00</t>
        </is>
      </c>
    </row>
    <row collapsed="false" customFormat="false" customHeight="false" hidden="false" ht="12.1" outlineLevel="0" r="249">
      <c r="A249" s="5" t="s">
        <f>=HYPERLINK("https://leilaoonline.net/index.php/lote/detalhe/326685", "9542")</f>
      </c>
      <c r="B249" s="4" t="s">
        <f>=HYPERLINK("https://leilaoonline.net/index.php/lote/detalhe/326685", " 35 unidades de FITAS VHS GRAVADAS (no estado) CONFORME FOTO, ")</f>
      </c>
      <c r="C249" s="4" t="inlineStr">
        <is>
          <t>Aguardando</t>
        </is>
      </c>
      <c r="D249" s="4" t="inlineStr">
        <is>
          <t>0</t>
        </is>
      </c>
      <c r="E249" s="5" t="inlineStr">
        <is>
          <t>150,00</t>
        </is>
      </c>
      <c r="F249" s="4" t="inlineStr">
        <is>
          <t>50.00</t>
        </is>
      </c>
    </row>
    <row collapsed="false" customFormat="false" customHeight="false" hidden="false" ht="12.1" outlineLevel="0" r="250">
      <c r="A250" s="5" t="s">
        <f>=HYPERLINK("https://leilaoonline.net/index.php/lote/detalhe/326669", "9543")</f>
      </c>
      <c r="B250" s="4" t="s">
        <f>=HYPERLINK("https://leilaoonline.net/index.php/lote/detalhe/326669", " 48 unidades de FITAS VHS GRAVADAS (no estado) CONFORME FOTO, ")</f>
      </c>
      <c r="C250" s="4" t="inlineStr">
        <is>
          <t>Aguardando</t>
        </is>
      </c>
      <c r="D250" s="4" t="inlineStr">
        <is>
          <t>0</t>
        </is>
      </c>
      <c r="E250" s="5" t="inlineStr">
        <is>
          <t>200,00</t>
        </is>
      </c>
      <c r="F250" s="4" t="inlineStr">
        <is>
          <t>50.00</t>
        </is>
      </c>
    </row>
    <row collapsed="false" customFormat="false" customHeight="false" hidden="false" ht="12.1" outlineLevel="0" r="251">
      <c r="A251" s="5" t="s">
        <f>=HYPERLINK("https://leilaoonline.net/index.php/lote/detalhe/326691", "9544")</f>
      </c>
      <c r="B251" s="4" t="s">
        <f>=HYPERLINK("https://leilaoonline.net/index.php/lote/detalhe/326691", " 47 unidades de FITAS VHS GRAVADAS (no estado) CONFORME FOTO, ")</f>
      </c>
      <c r="C251" s="4" t="inlineStr">
        <is>
          <t>Aguardando</t>
        </is>
      </c>
      <c r="D251" s="4" t="inlineStr">
        <is>
          <t>0</t>
        </is>
      </c>
      <c r="E251" s="5" t="inlineStr">
        <is>
          <t>250,00</t>
        </is>
      </c>
      <c r="F251" s="4" t="inlineStr">
        <is>
          <t>50.00</t>
        </is>
      </c>
    </row>
    <row collapsed="false" customFormat="false" customHeight="false" hidden="false" ht="12.1" outlineLevel="0" r="252">
      <c r="A252" s="5" t="s">
        <f>=HYPERLINK("https://leilaoonline.net/index.php/lote/detalhe/326658", "9545")</f>
      </c>
      <c r="B252" s="4" t="s">
        <f>=HYPERLINK("https://leilaoonline.net/index.php/lote/detalhe/326658", " 37 unidades de FITAS VHS GRAVADAS (no estado) COM. FOTO, GENERO=TERROR")</f>
      </c>
      <c r="C252" s="4" t="inlineStr">
        <is>
          <t>Aguardando</t>
        </is>
      </c>
      <c r="D252" s="4" t="inlineStr">
        <is>
          <t>0</t>
        </is>
      </c>
      <c r="E252" s="5" t="inlineStr">
        <is>
          <t>300,00</t>
        </is>
      </c>
      <c r="F252" s="4" t="inlineStr">
        <is>
          <t>50.00</t>
        </is>
      </c>
    </row>
    <row collapsed="false" customFormat="false" customHeight="false" hidden="false" ht="12.1" outlineLevel="0" r="253">
      <c r="A253" s="5" t="s">
        <f>=HYPERLINK("https://leilaoonline.net/index.php/lote/detalhe/326693", "9546")</f>
      </c>
      <c r="B253" s="4" t="s">
        <f>=HYPERLINK("https://leilaoonline.net/index.php/lote/detalhe/326693", " 58 unidades de FITAS VHS GRAVADAS (no estado) CONFORME FOTO, GENERO = ADULTO")</f>
      </c>
      <c r="C253" s="4" t="inlineStr">
        <is>
          <t>Aguardando</t>
        </is>
      </c>
      <c r="D253" s="4" t="inlineStr">
        <is>
          <t>0</t>
        </is>
      </c>
      <c r="E253" s="5" t="inlineStr">
        <is>
          <t>300,00</t>
        </is>
      </c>
      <c r="F253" s="4" t="inlineStr">
        <is>
          <t>50.00</t>
        </is>
      </c>
    </row>
    <row collapsed="false" customFormat="false" customHeight="false" hidden="false" ht="12.1" outlineLevel="0" r="254">
      <c r="A254" s="5" t="s">
        <f>=HYPERLINK("https://leilaoonline.net/index.php/lote/detalhe/326666", "9547")</f>
      </c>
      <c r="B254" s="4" t="s">
        <f>=HYPERLINK("https://leilaoonline.net/index.php/lote/detalhe/326666", " 30 unidades de FITAS VHS GRAVADAS (no estado) CONFORME FOTO, C/ESTOJO ORIGINAL")</f>
      </c>
      <c r="C254" s="4" t="inlineStr">
        <is>
          <t>Aguardando</t>
        </is>
      </c>
      <c r="D254" s="4" t="inlineStr">
        <is>
          <t>0</t>
        </is>
      </c>
      <c r="E254" s="5" t="inlineStr">
        <is>
          <t>300,00</t>
        </is>
      </c>
      <c r="F254" s="4" t="inlineStr">
        <is>
          <t>50.00</t>
        </is>
      </c>
    </row>
    <row collapsed="false" customFormat="false" customHeight="false" hidden="false" ht="12.1" outlineLevel="0" r="255">
      <c r="A255" s="5" t="s">
        <f>=HYPERLINK("https://leilaoonline.net/index.php/lote/detalhe/326682", "9548")</f>
      </c>
      <c r="B255" s="4" t="s">
        <f>=HYPERLINK("https://leilaoonline.net/index.php/lote/detalhe/326682", " 38 unidades de FITAS VHS GRAVADAS (no estado) CONFORME FOTO, RARIDADES/COLEÇÕES")</f>
      </c>
      <c r="C255" s="4" t="inlineStr">
        <is>
          <t>Aguardando</t>
        </is>
      </c>
      <c r="D255" s="4" t="inlineStr">
        <is>
          <t>0</t>
        </is>
      </c>
      <c r="E255" s="5" t="inlineStr">
        <is>
          <t>400,00</t>
        </is>
      </c>
      <c r="F255" s="4" t="inlineStr">
        <is>
          <t>50.00</t>
        </is>
      </c>
    </row>
    <row collapsed="false" customFormat="false" customHeight="false" hidden="false" ht="12.1" outlineLevel="0" r="256">
      <c r="A256" s="5" t="s">
        <f>=HYPERLINK("https://leilaoonline.net/index.php/lote/detalhe/326662", "9549")</f>
      </c>
      <c r="B256" s="4" t="s">
        <f>=HYPERLINK("https://leilaoonline.net/index.php/lote/detalhe/326662", " 20 unidades de FITAS VHS GRAVADAS (no estado) CONFORME FOTO, ")</f>
      </c>
      <c r="C256" s="4" t="inlineStr">
        <is>
          <t>Aguardando</t>
        </is>
      </c>
      <c r="D256" s="4" t="inlineStr">
        <is>
          <t>0</t>
        </is>
      </c>
      <c r="E256" s="5" t="inlineStr">
        <is>
          <t>150,00</t>
        </is>
      </c>
      <c r="F256" s="4" t="inlineStr">
        <is>
          <t>50.00</t>
        </is>
      </c>
    </row>
    <row collapsed="false" customFormat="false" customHeight="false" hidden="false" ht="12.1" outlineLevel="0" r="257">
      <c r="A257" s="5" t="s">
        <f>=HYPERLINK("https://leilaoonline.net/index.php/lote/detalhe/326696", "9550")</f>
      </c>
      <c r="B257" s="4" t="s">
        <f>=HYPERLINK("https://leilaoonline.net/index.php/lote/detalhe/326696", " 18 unidades de FITAS VHS (no estado) CONFORME FOTO, T-145 VIDEOLAR VIRGEM")</f>
      </c>
      <c r="C257" s="4" t="inlineStr">
        <is>
          <t>Aguardando</t>
        </is>
      </c>
      <c r="D257" s="4" t="inlineStr">
        <is>
          <t>0</t>
        </is>
      </c>
      <c r="E257" s="5" t="inlineStr">
        <is>
          <t>150,00</t>
        </is>
      </c>
      <c r="F257" s="4" t="inlineStr">
        <is>
          <t>50.00</t>
        </is>
      </c>
    </row>
    <row collapsed="false" customFormat="false" customHeight="false" hidden="false" ht="12.1" outlineLevel="0" r="258">
      <c r="A258" s="5" t="s">
        <f>=HYPERLINK("https://leilaoonline.net/index.php/lote/detalhe/326704", "9551")</f>
      </c>
      <c r="B258" s="4" t="s">
        <f>=HYPERLINK("https://leilaoonline.net/index.php/lote/detalhe/326704", "Metais Sanitários, ferramentas, peças contr.(34 peças)")</f>
      </c>
      <c r="C258" s="4" t="inlineStr">
        <is>
          <t>Aguardando</t>
        </is>
      </c>
      <c r="D258" s="4" t="inlineStr">
        <is>
          <t>0</t>
        </is>
      </c>
      <c r="E258" s="5" t="inlineStr">
        <is>
          <t>110,00</t>
        </is>
      </c>
      <c r="F258" s="4" t="inlineStr">
        <is>
          <t>50.00</t>
        </is>
      </c>
    </row>
    <row collapsed="false" customFormat="false" customHeight="false" hidden="false" ht="12.1" outlineLevel="0" r="259">
      <c r="A259" s="5" t="s">
        <f>=HYPERLINK("https://leilaoonline.net/index.php/lote/detalhe/326705", "9552")</f>
      </c>
      <c r="B259" s="4" t="s">
        <f>=HYPERLINK("https://leilaoonline.net/index.php/lote/detalhe/326705", "Bagageiro Gol, Calotas, TV (12 peças)")</f>
      </c>
      <c r="C259" s="4" t="inlineStr">
        <is>
          <t>Aguardando</t>
        </is>
      </c>
      <c r="D259" s="4" t="inlineStr">
        <is>
          <t>0</t>
        </is>
      </c>
      <c r="E259" s="5" t="inlineStr">
        <is>
          <t>110,00</t>
        </is>
      </c>
      <c r="F259" s="4" t="inlineStr">
        <is>
          <t>50.00</t>
        </is>
      </c>
    </row>
    <row collapsed="false" customFormat="false" customHeight="false" hidden="false" ht="12.1" outlineLevel="0" r="260">
      <c r="A260" s="5" t="s">
        <f>=HYPERLINK("https://leilaoonline.net/index.php/lote/detalhe/326706", "9553")</f>
      </c>
      <c r="B260" s="4" t="s">
        <f>=HYPERLINK("https://leilaoonline.net/index.php/lote/detalhe/326706", "Forro PVC 1,7-x0,20 (12m2); Caixas Força Canal Bifasica (03 peças)")</f>
      </c>
      <c r="C260" s="4" t="inlineStr">
        <is>
          <t>Aguardando</t>
        </is>
      </c>
      <c r="D260" s="4" t="inlineStr">
        <is>
          <t>0</t>
        </is>
      </c>
      <c r="E260" s="5" t="inlineStr">
        <is>
          <t>200,00</t>
        </is>
      </c>
      <c r="F26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2026-04-02T04:07:10.00Z</dcterms:created>
  <dc:creator>Tellks Tecnologia</dc:creator>
  <cp:revision>0</cp:revision>
</cp:coreProperties>
</file>