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COLHEDORAS CASE A8810 - 14 CAMINHÕES - 10 TRATORES - MOTORES - CAMBIOS -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=HYPERLINK("https://leilaoonline.net/index.php/lote/detalhe/310844", "1345")</f>
      </c>
      <c r="B11" s="4" t="s">
        <f>=HYPERLINK("https://leilaoonline.net/index.php/lote/detalhe/310844", "TRATOR CASE; ANO 2017. - FR20286. - LOC.PARAISO")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=HYPERLINK("https://leilaoonline.net/index.php/lote/detalhe/311525", "1384")</f>
      </c>
      <c r="B12" s="4" t="s">
        <f>=HYPERLINK("https://leilaoonline.net/index.php/lote/detalhe/311525", " TRATOR CASE 260 - ANO 2017 - FR23242 - LOC. BONFIM")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=HYPERLINK("https://leilaoonline.net/index.php/lote/detalhe/310843", "1387")</f>
      </c>
      <c r="B13" s="4" t="s">
        <f>=HYPERLINK("https://leilaoonline.net/index.php/lote/detalhe/310843", "TRATOR MX 260 MAGNUM 4X4; ANO 2017. - FR91593. - DESINVESTIMENTO - LOC. ARARAQUARA")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64.000,00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=HYPERLINK("https://leilaoonline.net/index.php/lote/detalhe/310847", "1434")</f>
      </c>
      <c r="B14" s="4" t="s">
        <f>=HYPERLINK("https://leilaoonline.net/index.php/lote/detalhe/310847", "TRATOR CASE MX 260 MAGNUM 4X4; ANO 2017. - FR20288. - DESINVESTIMENTO - LOC. SERRA")</f>
      </c>
      <c r="C14" s="4" t="inlineStr">
        <is>
          <t>Vendido</t>
        </is>
      </c>
      <c r="D14" s="4" t="inlineStr">
        <is>
          <t>8</t>
        </is>
      </c>
      <c r="E14" s="5" t="inlineStr">
        <is>
          <t>90.000,00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=HYPERLINK("https://leilaoonline.net/index.php/lote/detalhe/312047", "1459")</f>
      </c>
      <c r="B15" s="4" t="s">
        <f>=HYPERLINK("https://leilaoonline.net/index.php/lote/detalhe/312047", "CAMINHÃO SCANIA R113 E 6X4 360 - ANO: 1993/1993 - BRANCO - FR45018 - LOC. BARRA")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31.000,00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=HYPERLINK("https://leilaoonline.net/index.php/lote/detalhe/310746", "1705")</f>
      </c>
      <c r="B16" s="4" t="s">
        <f>=HYPERLINK("https://leilaoonline.net/index.php/lote/detalhe/310746", " PLANTADORA PTX4000; ANO 2014 . - FR122359. - LOC.BONFIM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=HYPERLINK("https://leilaoonline.net/index.php/lote/detalhe/310848", "1721")</f>
      </c>
      <c r="B17" s="4" t="s">
        <f>=HYPERLINK("https://leilaoonline.net/index.php/lote/detalhe/310848", "TRATOR CASE 260; ANO 2017. - FR2037. - LOC. SANTA CÂNDIDA")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70.000,00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=HYPERLINK("https://leilaoonline.net/index.php/lote/detalhe/310779", "1742")</f>
      </c>
      <c r="B18" s="4" t="s">
        <f>=HYPERLINK("https://leilaoonline.net/index.php/lote/detalhe/310779", "CARRETA BAZUCA - ADUBO; ANO 2011. - FR11003612. - LOC. VALE DO ROSÁRIO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=HYPERLINK("https://leilaoonline.net/index.php/lote/detalhe/312505", "2477")</f>
      </c>
      <c r="B19" s="4" t="s">
        <f>=HYPERLINK("https://leilaoonline.net/index.php/lote/detalhe/312505", "10 TELEVISORES COM DEFEITO; 1 IMPRESSORA EPSON M244A; E 3 FRIGOBARES - S/FR - (CFC) - LOC. COSTA PINTO ")</f>
      </c>
      <c r="C19" s="4" t="inlineStr">
        <is>
          <t>Vendido</t>
        </is>
      </c>
      <c r="D19" s="4" t="inlineStr">
        <is>
          <t>2</t>
        </is>
      </c>
      <c r="E19" s="5" t="inlineStr">
        <is>
          <t>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=HYPERLINK("https://leilaoonline.net/index.php/lote/detalhe/312419", "10139")</f>
      </c>
      <c r="B20" s="4" t="s">
        <f>=HYPERLINK("https://leilaoonline.net/index.php/lote/detalhe/312419", " CAMINHÃO VOLKSWAGEN 31.330 CRC 6X4; ANO 2014/2015; BRANCO - FR10663 - CARROCERIA TRANSBORDO - (VENDA SEM CABINE/MOTOR/CÂMBIO/OUTROS) - (DESINVESTIMENTO) - LOC. SERRA")</f>
      </c>
      <c r="C20" s="4" t="inlineStr">
        <is>
          <t>Vendido</t>
        </is>
      </c>
      <c r="D20" s="4" t="inlineStr">
        <is>
          <t>54</t>
        </is>
      </c>
      <c r="E20" s="5" t="inlineStr">
        <is>
          <t>63.000,00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=HYPERLINK("https://leilaoonline.net/index.php/lote/detalhe/310751", "11600")</f>
      </c>
      <c r="B21" s="4" t="s">
        <f>=HYPERLINK("https://leilaoonline.net/index.php/lote/detalhe/310751", "TANQUE CILINDRO CALDEMA. - PT.81629. - APROX. 2 TONELADAS - (VENDA POR KG) - INDUSTRIA - PRÓXIMO A CENTRAL DE RESÍDUOS - LOC. DESTIVALE")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1,00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=HYPERLINK("https://leilaoonline.net/index.php/lote/detalhe/310777", "12046")</f>
      </c>
      <c r="B22" s="4" t="s">
        <f>=HYPERLINK("https://leilaoonline.net/index.php/lote/detalhe/310777", " SULCADOR; ANO 2008. - FR4445031. - LOC. CAARAPÓ")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=HYPERLINK("https://leilaoonline.net/index.php/lote/detalhe/313036", "12077")</f>
      </c>
      <c r="B23" s="4" t="s">
        <f>=HYPERLINK("https://leilaoonline.net/index.php/lote/detalhe/313036", "PLANTADORA DE CANA -  TMA 2 LINHAS; ANO 2020. - FR4445356. - (PÁTIO DESINVESTIMENTO) - LOC. CAARAPÓ")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=HYPERLINK("https://leilaoonline.net/index.php/lote/detalhe/313035", "34070")</f>
      </c>
      <c r="B24" s="4" t="s">
        <f>=HYPERLINK("https://leilaoonline.net/index.php/lote/detalhe/313035", "CARRETA ESP. CALC. SOLLUS; ANO 2014. - FR4445234. - (PÁTIO DESINVESTIMENTO) - LOC. CAARAPÓ")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=HYPERLINK("https://leilaoonline.net/index.php/lote/detalhe/312509", "34122")</f>
      </c>
      <c r="B25" s="4" t="s">
        <f>=HYPERLINK("https://leilaoonline.net/index.php/lote/detalhe/312509", "SUCATA DE CAMINHÃO MERCEDES BENZ L 608 D - ANO 1985/1985 - BRANCO - FR58005 - (DESINVESTIMENTO) - LOC. ARARAQUARA")</f>
      </c>
      <c r="C25" s="4" t="inlineStr">
        <is>
          <t>Vendido</t>
        </is>
      </c>
      <c r="D25" s="4" t="inlineStr">
        <is>
          <t>14</t>
        </is>
      </c>
      <c r="E25" s="5" t="inlineStr">
        <is>
          <t>14.500,00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=HYPERLINK("https://leilaoonline.net/index.php/lote/detalhe/311507", "34127")</f>
      </c>
      <c r="B26" s="4" t="s">
        <f>=HYPERLINK("https://leilaoonline.net/index.php/lote/detalhe/311507", "BOMBA DE COMBUSTÍVEL GILBARCO - PAT.245067 - (POSTO DESINVESTIMENTO) - LOC. PARAISO")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=HYPERLINK("https://leilaoonline.net/index.php/lote/detalhe/312022", "34128")</f>
      </c>
      <c r="B27" s="4" t="s">
        <f>=HYPERLINK("https://leilaoonline.net/index.php/lote/detalhe/312022", "EQUIPAMENTOS AGRÍCOLAS (APROXIMADAMENTE 200 PEÇAS) - (VEJA DESCRITIVO DE ITENS) - (ALMOXARIFADO) - LOC. BONFIM 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=HYPERLINK("https://leilaoonline.net/index.php/lote/detalhe/312078", "34129")</f>
      </c>
      <c r="B28" s="4" t="s">
        <f>=HYPERLINK("https://leilaoonline.net/index.php/lote/detalhe/312078", "REFINARIA DE AMORFO - LOC. BARRA")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=HYPERLINK("https://leilaoonline.net/index.php/lote/detalhe/312079", "34130")</f>
      </c>
      <c r="B29" s="4" t="s">
        <f>=HYPERLINK("https://leilaoonline.net/index.php/lote/detalhe/312079", "EQUIPAMENTOS DE AMBULATÓRIOS - (VEJA DESCRITIVO DE ITENS) -  (AMBULATÓRIO) - LOC. BARRA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=HYPERLINK("https://leilaoonline.net/index.php/lote/detalhe/312314", "34131")</f>
      </c>
      <c r="B30" s="4" t="s">
        <f>=HYPERLINK("https://leilaoonline.net/index.php/lote/detalhe/312314", "CARRETA SERVIÇOS DIVERSOS FACCHINI - ANO 2009 - FR163710 - (DESINVESTIMENTO) - LOC. JATAÍ   ")</f>
      </c>
      <c r="C30" s="4" t="inlineStr">
        <is>
          <t>Vendido</t>
        </is>
      </c>
      <c r="D30" s="4" t="inlineStr">
        <is>
          <t>3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=HYPERLINK("https://leilaoonline.net/index.php/lote/detalhe/312404", "34132")</f>
      </c>
      <c r="B31" s="4" t="s">
        <f>=HYPERLINK("https://leilaoonline.net/index.php/lote/detalhe/312404", "BOMBONAS DE 200 LITROS SEM USO (APROXIMADAMENTE 370) - (VENDA POR UNIDADE) - (ENVASE) - LOC. COSTA PINTO 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14.060,00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=HYPERLINK("https://leilaoonline.net/index.php/lote/detalhe/312405", "34133")</f>
      </c>
      <c r="B32" s="4" t="s">
        <f>=HYPERLINK("https://leilaoonline.net/index.php/lote/detalhe/312405", "PALLETES DE MADEIRA (APROXIMADAMENTE 1.300) - (VENDA POR UNIDADE) - (ENVASE) - LOC. COSTA PINTO")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1.300,00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=HYPERLINK("https://leilaoonline.net/index.php/lote/detalhe/312002", "34134")</f>
      </c>
      <c r="B33" s="4" t="s">
        <f>=HYPERLINK("https://leilaoonline.net/index.php/lote/detalhe/312002", "CÂMBIO EATON FS5406A - (PÁTIO DE DESINVESTIMENTOS) - LOC. BENALCOOL")</f>
      </c>
      <c r="C33" s="4" t="inlineStr">
        <is>
          <t>Vendido</t>
        </is>
      </c>
      <c r="D33" s="4" t="inlineStr">
        <is>
          <t>36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=HYPERLINK("https://leilaoonline.net/index.php/lote/detalhe/312003", "34135")</f>
      </c>
      <c r="B34" s="4" t="s">
        <f>=HYPERLINK("https://leilaoonline.net/index.php/lote/detalhe/312003", "COMPRESSOR ATLAS GA160 - (INDUSTRIA) - LOC. GASA")</f>
      </c>
      <c r="C34" s="4" t="inlineStr">
        <is>
          <t>Vendido</t>
        </is>
      </c>
      <c r="D34" s="4" t="inlineStr">
        <is>
          <t>66</t>
        </is>
      </c>
      <c r="E34" s="5" t="inlineStr">
        <is>
          <t>40.000,00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=HYPERLINK("https://leilaoonline.net/index.php/lote/detalhe/312004", "34136")</f>
      </c>
      <c r="B35" s="4" t="s">
        <f>=HYPERLINK("https://leilaoonline.net/index.php/lote/detalhe/312004", "BUMPERS - DE CALDEIRA - (BIONERGIA) - LOC. GASA")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=HYPERLINK("https://leilaoonline.net/index.php/lote/detalhe/312433", "34137")</f>
      </c>
      <c r="B36" s="4" t="s">
        <f>=HYPERLINK("https://leilaoonline.net/index.php/lote/detalhe/312433", "ELIMINADOR DE SOQUEIRA AGROMATÃO - ANO 2019 - FR134170 - (DESINVESTIMENTO) - LOC. SERRA")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=HYPERLINK("https://leilaoonline.net/index.php/lote/detalhe/312434", "34138")</f>
      </c>
      <c r="B37" s="4" t="s">
        <f>=HYPERLINK("https://leilaoonline.net/index.php/lote/detalhe/312434", "ELIMINADOR DE SOQUEIRA AGROMATÃO - ANO 2019 - FR134162 - (DESINVESTIMENTO) - LOC. SERRA")</f>
      </c>
      <c r="C37" s="4" t="inlineStr">
        <is>
          <t>Vendido</t>
        </is>
      </c>
      <c r="D37" s="4" t="inlineStr">
        <is>
          <t>2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=HYPERLINK("https://leilaoonline.net/index.php/lote/detalhe/312579", "34139")</f>
      </c>
      <c r="B38" s="4" t="s">
        <f>=HYPERLINK("https://leilaoonline.net/index.php/lote/detalhe/312579", "CAMINHÃO SCANIA R113 E 6X4 360 - ANO 1993/1993 - BRANCO - FR45013 - (MOTOR DIVERGENTE E SEM CARROCERIA) - (VENDA APENAS PARA COMPRADORES DO ESTADO DE SÃO PAULO) - LOC. IPAUSSU")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28.000,00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=HYPERLINK("https://leilaoonline.net/index.php/lote/detalhe/312609", "34140")</f>
      </c>
      <c r="B39" s="4" t="s">
        <f>=HYPERLINK("https://leilaoonline.net/index.php/lote/detalhe/312609", "11 PNEUS AGRÍCOLA  - (VEJA DESCRITIVO DE ITENS) - LOC. PARAÍSO ")</f>
      </c>
      <c r="C39" s="4" t="inlineStr">
        <is>
          <t>Vendido</t>
        </is>
      </c>
      <c r="D39" s="4" t="inlineStr">
        <is>
          <t>4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=HYPERLINK("https://leilaoonline.net/index.php/lote/detalhe/312748", "34141")</f>
      </c>
      <c r="B40" s="4" t="s">
        <f>=HYPERLINK("https://leilaoonline.net/index.php/lote/detalhe/312748", "6 BOMBAS DOSADORA SELENOIDE; 2 ESTUFAS; 1 BOMBA À VÁCUO; 1 MOINHO DIGESTOR; E 1 DESSECADOR - (VEJA DESCRITIVO DE ITENS) - (ETA) - LOC. BONFIM")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=HYPERLINK("https://leilaoonline.net/index.php/lote/detalhe/313018", "34142")</f>
      </c>
      <c r="B41" s="4" t="s">
        <f>=HYPERLINK("https://leilaoonline.net/index.php/lote/detalhe/313018", "MOTORES DE DIVERSOS MODELOS E TAMANHOS (APROX. 17) - (CENTRAL DE INSERVÍVEIS) - LOC. RAFARD ")</f>
      </c>
      <c r="C41" s="4" t="inlineStr">
        <is>
          <t>Vendido</t>
        </is>
      </c>
      <c r="D41" s="4" t="inlineStr">
        <is>
          <t>20</t>
        </is>
      </c>
      <c r="E41" s="5" t="inlineStr">
        <is>
          <t>14.500,00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=HYPERLINK("https://leilaoonline.net/index.php/lote/detalhe/313030", "34143")</f>
      </c>
      <c r="B42" s="4" t="s">
        <f>=HYPERLINK("https://leilaoonline.net/index.php/lote/detalhe/313030", "4 CULTIVADORES 2L CARDEROLI - ANO 2015 - FR140035/38072/38073/140038 - (AGRÍCOLA) - LOC. BOM RETIRO")</f>
      </c>
      <c r="C42" s="4" t="inlineStr">
        <is>
          <t>Vendido</t>
        </is>
      </c>
      <c r="D42" s="4" t="inlineStr">
        <is>
          <t>8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=HYPERLINK("https://leilaoonline.net/index.php/lote/detalhe/313031", "34144")</f>
      </c>
      <c r="B43" s="4" t="s">
        <f>=HYPERLINK("https://leilaoonline.net/index.php/lote/detalhe/313031", "CARRETA DISTRIBUIDORA DE TORTA SPANDER - ANO 2011 - FR37956 - (AGRÍCOLA) - LOC. BOM RETIRO")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=HYPERLINK("https://leilaoonline.net/index.php/lote/detalhe/313032", "34145")</f>
      </c>
      <c r="B44" s="4" t="s">
        <f>=HYPERLINK("https://leilaoonline.net/index.php/lote/detalhe/313032", "ELIMINADOR DE SOQUEIRA DMB - ANO 2014 - FR25278 - (AGRÍCOLA) - LOC. RAFARD")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=HYPERLINK("https://leilaoonline.net/index.php/lote/detalhe/313040", "34146")</f>
      </c>
      <c r="B45" s="4" t="s">
        <f>=HYPERLINK("https://leilaoonline.net/index.php/lote/detalhe/313040", "GRADE SAC 40 X 28 X 7,5REC - ANO 2018 - FR38082 - (AGRÍCOLA) - LOC. RAFARD")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10.500,00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=HYPERLINK("https://leilaoonline.net/index.php/lote/detalhe/313041", "34147")</f>
      </c>
      <c r="B46" s="4" t="s">
        <f>=HYPERLINK("https://leilaoonline.net/index.php/lote/detalhe/313041", "GRADE GVMF 24 X 32 X 9,0 DR - ANO 2018 - FR25024 - (AGRÍCOLA) - LOC. RAFARD")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=HYPERLINK("https://leilaoonline.net/index.php/lote/detalhe/313042", "34148")</f>
      </c>
      <c r="B47" s="4" t="s">
        <f>=HYPERLINK("https://leilaoonline.net/index.php/lote/detalhe/313042", "GRADE PESADA - ANO 2010 - FR25019 - (AGRÍCOLA) - LOC. BOM RETIRO")</f>
      </c>
      <c r="C47" s="4" t="inlineStr">
        <is>
          <t>Vendido</t>
        </is>
      </c>
      <c r="D47" s="4" t="inlineStr">
        <is>
          <t>11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=HYPERLINK("https://leilaoonline.net/index.php/lote/detalhe/313043", "34149")</f>
      </c>
      <c r="B48" s="4" t="s">
        <f>=HYPERLINK("https://leilaoonline.net/index.php/lote/detalhe/313043", "PEÇAS E EQUIPAMENTOS AGRÍCOLAS (HASTES DE SUSPENSÃO; BOMBAS DIVERSAS; E OUTROS EM CIMA DOS 7 PALLETES) - (CENTRAL DE INSERVÍVEIS) - LOC. RAFARD")</f>
      </c>
      <c r="C48" s="4" t="inlineStr">
        <is>
          <t>Vendido</t>
        </is>
      </c>
      <c r="D48" s="4" t="inlineStr">
        <is>
          <t>5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=HYPERLINK("https://leilaoonline.net/index.php/lote/detalhe/310853", "35014")</f>
      </c>
      <c r="B49" s="4" t="s">
        <f>=HYPERLINK("https://leilaoonline.net/index.php/lote/detalhe/310853", "COLHEDORA JOHN DEERE 3522 - ANO 2015 - FR117573 - LOC. BONFIM")</f>
      </c>
      <c r="C49" s="4" t="inlineStr">
        <is>
          <t>Vendido</t>
        </is>
      </c>
      <c r="D49" s="4" t="inlineStr">
        <is>
          <t>22</t>
        </is>
      </c>
      <c r="E49" s="5" t="inlineStr">
        <is>
          <t>41.000,00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=HYPERLINK("https://leilaoonline.net/index.php/lote/detalhe/312535", "35212")</f>
      </c>
      <c r="B50" s="4" t="s">
        <f>=HYPERLINK("https://leilaoonline.net/index.php/lote/detalhe/312535", " CAMINHÃO MERCEDES BENZ L 2638 - ANO 2002/2002 - BRANCA - FR120861 - (VENDA SEM MOTOR) - (DESINVESTIMENTOS 3) - LOC. JUNQUEIRA")</f>
      </c>
      <c r="C50" s="4" t="inlineStr">
        <is>
          <t>Vendido</t>
        </is>
      </c>
      <c r="D50" s="4" t="inlineStr">
        <is>
          <t>60</t>
        </is>
      </c>
      <c r="E50" s="5" t="inlineStr">
        <is>
          <t>74.000,00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=HYPERLINK("https://leilaoonline.net/index.php/lote/detalhe/310842", "35270")</f>
      </c>
      <c r="B51" s="4" t="s">
        <f>=HYPERLINK("https://leilaoonline.net/index.php/lote/detalhe/310842", "TRATOR CASE MX 260 MAGNUM 4X4 - ANO 2017 - FR31060 - (PÁTIO CCT AGRÍCOLA) - LOC. GASA")</f>
      </c>
      <c r="C51" s="4" t="inlineStr">
        <is>
          <t>Vendido</t>
        </is>
      </c>
      <c r="D51" s="4" t="inlineStr">
        <is>
          <t>5</t>
        </is>
      </c>
      <c r="E51" s="5" t="inlineStr">
        <is>
          <t>70.000,00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=HYPERLINK("https://leilaoonline.net/index.php/lote/detalhe/310748", "35316")</f>
      </c>
      <c r="B52" s="4" t="s">
        <f>=HYPERLINK("https://leilaoonline.net/index.php/lote/detalhe/310748", "TRANSBORDO SANTA IZABEL, MOD.TRSI 15000 - ANO 2013 - FR11003711. - LOC. VALE DO ROSÁRIO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=HYPERLINK("https://leilaoonline.net/index.php/lote/detalhe/310769", "35318")</f>
      </c>
      <c r="B53" s="4" t="s">
        <f>=HYPERLINK("https://leilaoonline.net/index.php/lote/detalhe/310769", "TRANSBORDO SANTA IZABEL TRIDEM 13T - ANO 2013 - FR11003682. - LOC. VALE DO ROSÁRIO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=HYPERLINK("https://leilaoonline.net/index.php/lote/detalhe/310760", "35365")</f>
      </c>
      <c r="B54" s="4" t="s">
        <f>=HYPERLINK("https://leilaoonline.net/index.php/lote/detalhe/310760", "SUCATA OSMOSE. - N/E - DESINVESTIMENTO - LOC. VALE DO ROSÁRIO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=HYPERLINK("https://leilaoonline.net/index.php/lote/detalhe/310749", "35437")</f>
      </c>
      <c r="B55" s="4" t="s">
        <f>=HYPERLINK("https://leilaoonline.net/index.php/lote/detalhe/310749", " COLHEDORA  JOHN DEERE 3522; ANO 2013. - FR10758. - (PÁTIO DESINVESTIMENTO). - LOC. GASA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=HYPERLINK("https://leilaoonline.net/index.php/lote/detalhe/310776", "35452")</f>
      </c>
      <c r="B56" s="4" t="s">
        <f>=HYPERLINK("https://leilaoonline.net/index.php/lote/detalhe/310776", " CARRETA ABRIGO SUCATEADA FAB. PRÓPRIA. - S/FR. - (AREA EXTERNA - PÁTIO VINHAÇA) - LOC. BENALCOOL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=HYPERLINK("https://leilaoonline.net/index.php/lote/detalhe/310768", "35459")</f>
      </c>
      <c r="B57" s="4" t="s">
        <f>=HYPERLINK("https://leilaoonline.net/index.php/lote/detalhe/310768", " TRANSBORDO SMR 10500 10T; ANO 2007. - FR38321. - ( DESINVESTIMENTO) - LOC. BOM RETIRO ")</f>
      </c>
      <c r="C57" s="4" t="inlineStr">
        <is>
          <t>Vendido</t>
        </is>
      </c>
      <c r="D57" s="4" t="inlineStr">
        <is>
          <t>2</t>
        </is>
      </c>
      <c r="E57" s="5" t="inlineStr">
        <is>
          <t>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=HYPERLINK("https://leilaoonline.net/index.php/lote/detalhe/310767", "35468")</f>
      </c>
      <c r="B58" s="4" t="s">
        <f>=HYPERLINK("https://leilaoonline.net/index.php/lote/detalhe/310767", " DISTRIBUIDOR TORTA FILT 5,7M³ 40000KG/HA; ANO 2015. - FR67185. - (AGRÍCOLA)-  LOC. BOM RETIRO")</f>
      </c>
      <c r="C58" s="4" t="inlineStr">
        <is>
          <t>Vendido</t>
        </is>
      </c>
      <c r="D58" s="4" t="inlineStr">
        <is>
          <t>32</t>
        </is>
      </c>
      <c r="E58" s="5" t="inlineStr">
        <is>
          <t>19.000,00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=HYPERLINK("https://leilaoonline.net/index.php/lote/detalhe/312510", "35471")</f>
      </c>
      <c r="B59" s="4" t="s">
        <f>=HYPERLINK("https://leilaoonline.net/index.php/lote/detalhe/312510", "ELETROÍMÃ OXIMAG. - S/FR. - (AGRÍCOLA) - LOC. BOM RETIRO")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=HYPERLINK("https://leilaoonline.net/index.php/lote/detalhe/312407", "35477")</f>
      </c>
      <c r="B60" s="4" t="s">
        <f>=HYPERLINK("https://leilaoonline.net/index.php/lote/detalhe/312407", "MUFLA - FR245778/209862 - (DESINVESTIMENTO) - LOC. RAFARD  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=HYPERLINK("https://leilaoonline.net/index.php/lote/detalhe/312406", "35491")</f>
      </c>
      <c r="B61" s="4" t="s">
        <f>=HYPERLINK("https://leilaoonline.net/index.php/lote/detalhe/312406", "ROÇADEIRA HIDRÁULICA - ANO 1999 - FR57114 - (APOIO) - LOC. COSTA PINTO ")</f>
      </c>
      <c r="C61" s="4" t="inlineStr">
        <is>
          <t>Não vendido</t>
        </is>
      </c>
      <c r="D61" s="4" t="inlineStr">
        <is>
          <t>40</t>
        </is>
      </c>
      <c r="E61" s="5" t="inlineStr">
        <is>
          <t>3.700,00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=HYPERLINK("https://leilaoonline.net/index.php/lote/detalhe/310754", "35545")</f>
      </c>
      <c r="B62" s="4" t="s">
        <f>=HYPERLINK("https://leilaoonline.net/index.php/lote/detalhe/310754", "ENXADA ROTATIVA CH3000; ANO 2014. - FR88463. - DESINVESTIMENTO - LOC.GASA")</f>
      </c>
      <c r="C62" s="4" t="inlineStr">
        <is>
          <t>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=HYPERLINK("https://leilaoonline.net/index.php/lote/detalhe/310763", "35560")</f>
      </c>
      <c r="B63" s="4" t="s">
        <f>=HYPERLINK("https://leilaoonline.net/index.php/lote/detalhe/310763", "TRATOR CASE MX 260 MAGNUM 4X4; ANO 2017. - FR112218. - (PÁTIO DESINVESTIMENTO) - LOC. GASA ")</f>
      </c>
      <c r="C63" s="4" t="inlineStr">
        <is>
          <t>Vendido</t>
        </is>
      </c>
      <c r="D63" s="4" t="inlineStr">
        <is>
          <t>22</t>
        </is>
      </c>
      <c r="E63" s="5" t="inlineStr">
        <is>
          <t>91.500,00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=HYPERLINK("https://leilaoonline.net/index.php/lote/detalhe/313033", "35575")</f>
      </c>
      <c r="B64" s="4" t="s">
        <f>=HYPERLINK("https://leilaoonline.net/index.php/lote/detalhe/313033", "CULTIVADOR CARDEROLI. - PAT.341176. - (PÁTIO DESINVESTIMENTO) - LOC. CAARAPÓ")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=HYPERLINK("https://leilaoonline.net/index.php/lote/detalhe/310764", "35586")</f>
      </c>
      <c r="B65" s="4" t="s">
        <f>=HYPERLINK("https://leilaoonline.net/index.php/lote/detalhe/310764", " TRANSBORDO ATA 12000; ANO 2015. - FR188713. -(PATIO CCT). - LOC. GASA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=HYPERLINK("https://leilaoonline.net/index.php/lote/detalhe/310845", "35594")</f>
      </c>
      <c r="B66" s="4" t="s">
        <f>=HYPERLINK("https://leilaoonline.net/index.php/lote/detalhe/310845", "COLHEDORA JOHN DEERE 3522; ANO 2015. - FR188007. -(PATIO CCT). - LOC. GASA")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37.000,00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=HYPERLINK("https://leilaoonline.net/index.php/lote/detalhe/310766", "35633")</f>
      </c>
      <c r="B67" s="4" t="s">
        <f>=HYPERLINK("https://leilaoonline.net/index.php/lote/detalhe/310766", "TRANSBORDO CIVEMASA TAC 13000; ANO 2008. - FR9004066. - LOC. PARAISO ")</f>
      </c>
      <c r="C67" s="4" t="inlineStr">
        <is>
          <t>Vendido</t>
        </is>
      </c>
      <c r="D67" s="4" t="inlineStr">
        <is>
          <t>5</t>
        </is>
      </c>
      <c r="E67" s="5" t="inlineStr">
        <is>
          <t>14.000,00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=HYPERLINK("https://leilaoonline.net/index.php/lote/detalhe/310765", "35634")</f>
      </c>
      <c r="B68" s="4" t="s">
        <f>=HYPERLINK("https://leilaoonline.net/index.php/lote/detalhe/310765", "TRANSBORDO CIVEMASA TAC 13000; ANO 2008. - FR9004101. - LOC. PARAISO")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=HYPERLINK("https://leilaoonline.net/index.php/lote/detalhe/310771", "35665")</f>
      </c>
      <c r="B69" s="4" t="s">
        <f>=HYPERLINK("https://leilaoonline.net/index.php/lote/detalhe/310771", " CAMINHÃO VW/31.320 CNC 6X4; ANO 2008/2008;BRANCA; (BASCULANTE). - FR360154/361806. - LOC. BARRA ")</f>
      </c>
      <c r="C69" s="4" t="inlineStr">
        <is>
          <t>Vendido</t>
        </is>
      </c>
      <c r="D69" s="4" t="inlineStr">
        <is>
          <t>53</t>
        </is>
      </c>
      <c r="E69" s="5" t="inlineStr">
        <is>
          <t>154.000,00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=HYPERLINK("https://leilaoonline.net/index.php/lote/detalhe/312752", "35740")</f>
      </c>
      <c r="B70" s="4" t="s">
        <f>=HYPERLINK("https://leilaoonline.net/index.php/lote/detalhe/312752", " CARRETA SERVIÇOS BAÚ. - S/FR. - LOC.BONFIM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=HYPERLINK("https://leilaoonline.net/index.php/lote/detalhe/310747", "35746")</f>
      </c>
      <c r="B71" s="4" t="s">
        <f>=HYPERLINK("https://leilaoonline.net/index.php/lote/detalhe/310747", "2 CAIXAS DE INOX - EG2 - LOC.BONFIM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=HYPERLINK("https://leilaoonline.net/index.php/lote/detalhe/312749", "35755")</f>
      </c>
      <c r="B72" s="4" t="s">
        <f>=HYPERLINK("https://leilaoonline.net/index.php/lote/detalhe/312749", " 6 PNEUS C/RODAS - LOC. BARRA ")</f>
      </c>
      <c r="C72" s="4" t="inlineStr">
        <is>
          <t>Vendido</t>
        </is>
      </c>
      <c r="D72" s="4" t="inlineStr">
        <is>
          <t>7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=HYPERLINK("https://leilaoonline.net/index.php/lote/detalhe/310969", "35761")</f>
      </c>
      <c r="B73" s="4" t="s">
        <f>=HYPERLINK("https://leilaoonline.net/index.php/lote/detalhe/310969", " CAMINHÃO VOLKSWAGEN 26.220 EURO3 WORKER - ANO 2008/2009 -BRANCO - FR72571 - (BASCULANTE) - LOC. DIAMANTE")</f>
      </c>
      <c r="C73" s="4" t="inlineStr">
        <is>
          <t>Vendido</t>
        </is>
      </c>
      <c r="D73" s="4" t="inlineStr">
        <is>
          <t>59</t>
        </is>
      </c>
      <c r="E73" s="5" t="inlineStr">
        <is>
          <t>156.000,00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=HYPERLINK("https://leilaoonline.net/index.php/lote/detalhe/310967", "35762")</f>
      </c>
      <c r="B74" s="4" t="s">
        <f>=HYPERLINK("https://leilaoonline.net/index.php/lote/detalhe/310967", " PEÇAS PARA BARCOS: MOTORES ARRANQUE; ALTERNADORES; MANGUEIRAS; FILTROS; TALHAS; PEÇAS/PARTES HIDRÁULICAS; LUMINÁRIA DE NAVEGAÇÃO - (CARREGADORES E BATERIAS NÃO FAZEM PARTE DO LOTE) - LOC. DIAMANTE ")</f>
      </c>
      <c r="C74" s="4" t="inlineStr">
        <is>
          <t>Vendido</t>
        </is>
      </c>
      <c r="D74" s="4" t="inlineStr">
        <is>
          <t>6</t>
        </is>
      </c>
      <c r="E74" s="5" t="inlineStr">
        <is>
          <t>4.500,00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=HYPERLINK("https://leilaoonline.net/index.php/lote/detalhe/310971", "35763")</f>
      </c>
      <c r="B75" s="4" t="s">
        <f>=HYPERLINK("https://leilaoonline.net/index.php/lote/detalhe/310971", " PLANTADORA  ANTONIOSI - ANO 2017 - FR20330 - LOC. DIAMANTE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=HYPERLINK("https://leilaoonline.net/index.php/lote/detalhe/310970", "35764")</f>
      </c>
      <c r="B76" s="4" t="s">
        <f>=HYPERLINK("https://leilaoonline.net/index.php/lote/detalhe/310970", " PLANTADORA  ANTONIOSI - ANO 2017 - FR20312 - LOC. DIAMANTE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=HYPERLINK("https://leilaoonline.net/index.php/lote/detalhe/310959", "35765")</f>
      </c>
      <c r="B77" s="4" t="s">
        <f>=HYPERLINK("https://leilaoonline.net/index.php/lote/detalhe/310959", " CARRETA DE SERVIÇO - FR1626 - LOC. DIAMANTE 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=HYPERLINK("https://leilaoonline.net/index.php/lote/detalhe/310958", "35766")</f>
      </c>
      <c r="B78" s="4" t="s">
        <f>=HYPERLINK("https://leilaoonline.net/index.php/lote/detalhe/310958", " (VEJA VÍDEO) CAMINHÃO MERCEDES BENZ AXOR 3344S 6X4 - ANO 2014/2014 - BRANCO - FR10641 - LOC. BARRA ")</f>
      </c>
      <c r="C78" s="4" t="inlineStr">
        <is>
          <t>Vendido</t>
        </is>
      </c>
      <c r="D78" s="4" t="inlineStr">
        <is>
          <t>53</t>
        </is>
      </c>
      <c r="E78" s="5" t="inlineStr">
        <is>
          <t>144.000,00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=HYPERLINK("https://leilaoonline.net/index.php/lote/detalhe/310953", "35767")</f>
      </c>
      <c r="B79" s="4" t="s">
        <f>=HYPERLINK("https://leilaoonline.net/index.php/lote/detalhe/310953", " (VEJA VÍDEO) CAMINHÃO MERCEDES BENZ AXOR 3344S 6X4 - ANO 2014/2014 - BRANCO - FR119970 - LOC. BARRA ")</f>
      </c>
      <c r="C79" s="4" t="inlineStr">
        <is>
          <t>Vendido</t>
        </is>
      </c>
      <c r="D79" s="4" t="inlineStr">
        <is>
          <t>37</t>
        </is>
      </c>
      <c r="E79" s="5" t="inlineStr">
        <is>
          <t>118.000,00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=HYPERLINK("https://leilaoonline.net/index.php/lote/detalhe/310961", "35768")</f>
      </c>
      <c r="B80" s="4" t="s">
        <f>=HYPERLINK("https://leilaoonline.net/index.php/lote/detalhe/310961", " MOTOR JOHN DEERE COLHEDORA 3522 - LOC. BARRA")</f>
      </c>
      <c r="C80" s="4" t="inlineStr">
        <is>
          <t>Vendido</t>
        </is>
      </c>
      <c r="D80" s="4" t="inlineStr">
        <is>
          <t>5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=HYPERLINK("https://leilaoonline.net/index.php/lote/detalhe/310955", "35769")</f>
      </c>
      <c r="B81" s="4" t="s">
        <f>=HYPERLINK("https://leilaoonline.net/index.php/lote/detalhe/310955", " MOTOR FPT COLHEDORA CASE 8800 - LOC. BARRA")</f>
      </c>
      <c r="C81" s="4" t="inlineStr">
        <is>
          <t>Vendido</t>
        </is>
      </c>
      <c r="D81" s="4" t="inlineStr">
        <is>
          <t>14</t>
        </is>
      </c>
      <c r="E81" s="5" t="inlineStr">
        <is>
          <t>4.500,00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=HYPERLINK("https://leilaoonline.net/index.php/lote/detalhe/310965", "35770")</f>
      </c>
      <c r="B82" s="4" t="s">
        <f>=HYPERLINK("https://leilaoonline.net/index.php/lote/detalhe/310965", " MOTOR CUMMINS - LOC. BARRA    ")</f>
      </c>
      <c r="C82" s="4" t="inlineStr">
        <is>
          <t>Vendido</t>
        </is>
      </c>
      <c r="D82" s="4" t="inlineStr">
        <is>
          <t>20</t>
        </is>
      </c>
      <c r="E82" s="5" t="inlineStr">
        <is>
          <t>10.500,00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=HYPERLINK("https://leilaoonline.net/index.php/lote/detalhe/310952", "35771")</f>
      </c>
      <c r="B83" s="4" t="s">
        <f>=HYPERLINK("https://leilaoonline.net/index.php/lote/detalhe/310952", "MOTOR FPT COLHEDORA CASE 8800 - LOC. BARRA")</f>
      </c>
      <c r="C83" s="4" t="inlineStr">
        <is>
          <t>Vendido</t>
        </is>
      </c>
      <c r="D83" s="4" t="inlineStr">
        <is>
          <t>20</t>
        </is>
      </c>
      <c r="E83" s="5" t="inlineStr">
        <is>
          <t>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=HYPERLINK("https://leilaoonline.net/index.php/lote/detalhe/310950", "35772")</f>
      </c>
      <c r="B84" s="4" t="s">
        <f>=HYPERLINK("https://leilaoonline.net/index.php/lote/detalhe/310950", "MOTOR FPT TRATOR MX 260 - LOC. BARRA")</f>
      </c>
      <c r="C84" s="4" t="inlineStr">
        <is>
          <t>Vendido</t>
        </is>
      </c>
      <c r="D84" s="4" t="inlineStr">
        <is>
          <t>59</t>
        </is>
      </c>
      <c r="E84" s="5" t="inlineStr">
        <is>
          <t>15.750,00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=HYPERLINK("https://leilaoonline.net/index.php/lote/detalhe/310951", "35773")</f>
      </c>
      <c r="B85" s="4" t="s">
        <f>=HYPERLINK("https://leilaoonline.net/index.php/lote/detalhe/310951", " MOTOR JOHN DEERE COLHEDORA 3522 - LOC. BARRA")</f>
      </c>
      <c r="C85" s="4" t="inlineStr">
        <is>
          <t>Vendido</t>
        </is>
      </c>
      <c r="D85" s="4" t="inlineStr">
        <is>
          <t>11</t>
        </is>
      </c>
      <c r="E85" s="5" t="inlineStr">
        <is>
          <t>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=HYPERLINK("https://leilaoonline.net/index.php/lote/detalhe/310962", "35774")</f>
      </c>
      <c r="B86" s="4" t="s">
        <f>=HYPERLINK("https://leilaoonline.net/index.php/lote/detalhe/310962", "MOTOR FPT COLHEDORA CASE 8800 - LOC. BARRA")</f>
      </c>
      <c r="C86" s="4" t="inlineStr">
        <is>
          <t>Vendido</t>
        </is>
      </c>
      <c r="D86" s="4" t="inlineStr">
        <is>
          <t>23</t>
        </is>
      </c>
      <c r="E86" s="5" t="inlineStr">
        <is>
          <t>6.500,00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=HYPERLINK("https://leilaoonline.net/index.php/lote/detalhe/310963", "35775")</f>
      </c>
      <c r="B87" s="4" t="s">
        <f>=HYPERLINK("https://leilaoonline.net/index.php/lote/detalhe/310963", " MOTOR JOHN DEERE COLHEDORA 3522 - LOC. BARRA")</f>
      </c>
      <c r="C87" s="4" t="inlineStr">
        <is>
          <t>Vendido</t>
        </is>
      </c>
      <c r="D87" s="4" t="inlineStr">
        <is>
          <t>29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=HYPERLINK("https://leilaoonline.net/index.php/lote/detalhe/310960", "35776")</f>
      </c>
      <c r="B88" s="4" t="s">
        <f>=HYPERLINK("https://leilaoonline.net/index.php/lote/detalhe/310960", " MOTOR JOHN DEERE COLHEDORA 3522 - LOC. BARRA")</f>
      </c>
      <c r="C88" s="4" t="inlineStr">
        <is>
          <t>Vendido</t>
        </is>
      </c>
      <c r="D88" s="4" t="inlineStr">
        <is>
          <t>2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=HYPERLINK("https://leilaoonline.net/index.php/lote/detalhe/310968", "35777")</f>
      </c>
      <c r="B89" s="4" t="s">
        <f>=HYPERLINK("https://leilaoonline.net/index.php/lote/detalhe/310968", " MOTOR MWM 6CC - LOC. BARRA")</f>
      </c>
      <c r="C89" s="4" t="inlineStr">
        <is>
          <t>Não vendido</t>
        </is>
      </c>
      <c r="D89" s="4" t="inlineStr">
        <is>
          <t>27</t>
        </is>
      </c>
      <c r="E89" s="5" t="inlineStr">
        <is>
          <t>14.000,00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=HYPERLINK("https://leilaoonline.net/index.php/lote/detalhe/310957", "35778")</f>
      </c>
      <c r="B90" s="4" t="s">
        <f>=HYPERLINK("https://leilaoonline.net/index.php/lote/detalhe/310957", " MOTOR JOHN DEERE COLHEDORA 3522 - LOC. BARRA")</f>
      </c>
      <c r="C90" s="4" t="inlineStr">
        <is>
          <t>Vendido</t>
        </is>
      </c>
      <c r="D90" s="4" t="inlineStr">
        <is>
          <t>10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=HYPERLINK("https://leilaoonline.net/index.php/lote/detalhe/310973", "35779")</f>
      </c>
      <c r="B91" s="4" t="s">
        <f>=HYPERLINK("https://leilaoonline.net/index.php/lote/detalhe/310973", " CÂMBIO VW 26.220 - LOC. BARRA")</f>
      </c>
      <c r="C91" s="4" t="inlineStr">
        <is>
          <t>Vendido</t>
        </is>
      </c>
      <c r="D91" s="4" t="inlineStr">
        <is>
          <t>20</t>
        </is>
      </c>
      <c r="E91" s="5" t="inlineStr">
        <is>
          <t>7.250,00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=HYPERLINK("https://leilaoonline.net/index.php/lote/detalhe/310964", "35780")</f>
      </c>
      <c r="B92" s="4" t="s">
        <f>=HYPERLINK("https://leilaoonline.net/index.php/lote/detalhe/310964", " CÂMBIO VW 26.220 - LOC. BARRA")</f>
      </c>
      <c r="C92" s="4" t="inlineStr">
        <is>
          <t>Vendido</t>
        </is>
      </c>
      <c r="D92" s="4" t="inlineStr">
        <is>
          <t>17</t>
        </is>
      </c>
      <c r="E92" s="5" t="inlineStr">
        <is>
          <t>6.250,00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=HYPERLINK("https://leilaoonline.net/index.php/lote/detalhe/310975", "35781")</f>
      </c>
      <c r="B93" s="4" t="s">
        <f>=HYPERLINK("https://leilaoonline.net/index.php/lote/detalhe/310975", " CÂMBIO VW 15.180 - LOC. BARRA")</f>
      </c>
      <c r="C93" s="4" t="inlineStr">
        <is>
          <t>Vendido</t>
        </is>
      </c>
      <c r="D93" s="4" t="inlineStr">
        <is>
          <t>10</t>
        </is>
      </c>
      <c r="E93" s="5" t="inlineStr">
        <is>
          <t>5.500,00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=HYPERLINK("https://leilaoonline.net/index.php/lote/detalhe/310954", "35782")</f>
      </c>
      <c r="B94" s="4" t="s">
        <f>=HYPERLINK("https://leilaoonline.net/index.php/lote/detalhe/310954", "DIFERENCIAL TRATOR CASE - LOC. BARRA    ")</f>
      </c>
      <c r="C94" s="4" t="inlineStr">
        <is>
          <t>Vendido</t>
        </is>
      </c>
      <c r="D94" s="4" t="inlineStr">
        <is>
          <t>39</t>
        </is>
      </c>
      <c r="E94" s="5" t="inlineStr">
        <is>
          <t>10.500,00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=HYPERLINK("https://leilaoonline.net/index.php/lote/detalhe/310972", "35783")</f>
      </c>
      <c r="B95" s="4" t="s">
        <f>=HYPERLINK("https://leilaoonline.net/index.php/lote/detalhe/310972", " CÂMBIO VW 26.280 - LOC. BARRA")</f>
      </c>
      <c r="C95" s="4" t="inlineStr">
        <is>
          <t>Vendido</t>
        </is>
      </c>
      <c r="D95" s="4" t="inlineStr">
        <is>
          <t>31</t>
        </is>
      </c>
      <c r="E95" s="5" t="inlineStr">
        <is>
          <t>9.750,00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=HYPERLINK("https://leilaoonline.net/index.php/lote/detalhe/310974", "35784")</f>
      </c>
      <c r="B96" s="4" t="s">
        <f>=HYPERLINK("https://leilaoonline.net/index.php/lote/detalhe/310974", " CÂMBIO VW 15.180 - LOC. BARRA")</f>
      </c>
      <c r="C96" s="4" t="inlineStr">
        <is>
          <t>Vendido</t>
        </is>
      </c>
      <c r="D96" s="4" t="inlineStr">
        <is>
          <t>11</t>
        </is>
      </c>
      <c r="E96" s="5" t="inlineStr">
        <is>
          <t>4.000,00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=HYPERLINK("https://leilaoonline.net/index.php/lote/detalhe/310977", "35785")</f>
      </c>
      <c r="B97" s="4" t="s">
        <f>=HYPERLINK("https://leilaoonline.net/index.php/lote/detalhe/310977", " CÂMBIO VW 15.190 - LOC. BARRA")</f>
      </c>
      <c r="C97" s="4" t="inlineStr">
        <is>
          <t>Vendido</t>
        </is>
      </c>
      <c r="D97" s="4" t="inlineStr">
        <is>
          <t>12</t>
        </is>
      </c>
      <c r="E97" s="5" t="inlineStr">
        <is>
          <t>6.500,00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=HYPERLINK("https://leilaoonline.net/index.php/lote/detalhe/310956", "35786")</f>
      </c>
      <c r="B98" s="4" t="s">
        <f>=HYPERLINK("https://leilaoonline.net/index.php/lote/detalhe/310956", " CÂMBIO VW 26.220 - LOC. BARRA")</f>
      </c>
      <c r="C98" s="4" t="inlineStr">
        <is>
          <t>Vendido</t>
        </is>
      </c>
      <c r="D98" s="4" t="inlineStr">
        <is>
          <t>21</t>
        </is>
      </c>
      <c r="E98" s="5" t="inlineStr">
        <is>
          <t>7.250,00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=HYPERLINK("https://leilaoonline.net/index.php/lote/detalhe/310978", "35787")</f>
      </c>
      <c r="B99" s="4" t="s">
        <f>=HYPERLINK("https://leilaoonline.net/index.php/lote/detalhe/310978", "CARRETA DE TRANSP. TUBO - FR25433 - LOC. IPAUSSU")</f>
      </c>
      <c r="C99" s="4" t="inlineStr">
        <is>
          <t>Vendido</t>
        </is>
      </c>
      <c r="D99" s="4" t="inlineStr">
        <is>
          <t>5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=HYPERLINK("https://leilaoonline.net/index.php/lote/detalhe/310982", "35788")</f>
      </c>
      <c r="B100" s="4" t="s">
        <f>=HYPERLINK("https://leilaoonline.net/index.php/lote/detalhe/310982", " CAMINHÃO VOLKSWAGEN 26.220 EURO3 WORKER - ANO 2010/2010 - BRANCO - FR43017 - LOC. IPAUSSU")</f>
      </c>
      <c r="C100" s="4" t="inlineStr">
        <is>
          <t>Não vendido</t>
        </is>
      </c>
      <c r="D100" s="4" t="inlineStr">
        <is>
          <t>42</t>
        </is>
      </c>
      <c r="E100" s="5" t="inlineStr">
        <is>
          <t>132.000,00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=HYPERLINK("https://leilaoonline.net/index.php/lote/detalhe/310976", "35789")</f>
      </c>
      <c r="B101" s="4" t="s">
        <f>=HYPERLINK("https://leilaoonline.net/index.php/lote/detalhe/310976", "CARRETA DE TRANSP. TUBO - FR103868 - LOC. IPAUSSU")</f>
      </c>
      <c r="C101" s="4" t="inlineStr">
        <is>
          <t>Vendido</t>
        </is>
      </c>
      <c r="D101" s="4" t="inlineStr">
        <is>
          <t>5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=HYPERLINK("https://leilaoonline.net/index.php/lote/detalhe/310979", "35790")</f>
      </c>
      <c r="B102" s="4" t="s">
        <f>=HYPERLINK("https://leilaoonline.net/index.php/lote/detalhe/310979", " COBRIDOR - S/FR - LOC. IPAUSSU")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=HYPERLINK("https://leilaoonline.net/index.php/lote/detalhe/310981", "35791")</f>
      </c>
      <c r="B103" s="4" t="s">
        <f>=HYPERLINK("https://leilaoonline.net/index.php/lote/detalhe/310981", " SEMI REBOQUE RANDON SP SRCA CA - ANO 2012/2013 - CINZA - FR46959 - LOC. IPAUSSU")</f>
      </c>
      <c r="C103" s="4" t="inlineStr">
        <is>
          <t>Vendido</t>
        </is>
      </c>
      <c r="D103" s="4" t="inlineStr">
        <is>
          <t>6</t>
        </is>
      </c>
      <c r="E103" s="5" t="inlineStr">
        <is>
          <t>15.000,00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=HYPERLINK("https://leilaoonline.net/index.php/lote/detalhe/310980", "35792")</f>
      </c>
      <c r="B104" s="4" t="s">
        <f>=HYPERLINK("https://leilaoonline.net/index.php/lote/detalhe/310980", " REBOQUE RANDON SP RQ CA - ANO 2012/2013 - CINZA - FR70842 - LOC. IPAUSSU")</f>
      </c>
      <c r="C104" s="4" t="inlineStr">
        <is>
          <t>Vendido</t>
        </is>
      </c>
      <c r="D104" s="4" t="inlineStr">
        <is>
          <t>6</t>
        </is>
      </c>
      <c r="E104" s="5" t="inlineStr">
        <is>
          <t>15.000,00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=HYPERLINK("https://leilaoonline.net/index.php/lote/detalhe/311524", "35793")</f>
      </c>
      <c r="B105" s="4" t="s">
        <f>=HYPERLINK("https://leilaoonline.net/index.php/lote/detalhe/311524", " TRANSBORDO ANTONIOSI ATA - ANO 2010 - FR123808 - LOC. BONFIM")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11.000,00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=HYPERLINK("https://leilaoonline.net/index.php/lote/detalhe/311527", "35794")</f>
      </c>
      <c r="B106" s="4" t="s">
        <f>=HYPERLINK("https://leilaoonline.net/index.php/lote/detalhe/311527", " TRANSBORDO ANTONIOSI ATA 10500 - ANO 2010 - FR123805 - LOC. BONFIM")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=HYPERLINK("https://leilaoonline.net/index.php/lote/detalhe/311517", "35795")</f>
      </c>
      <c r="B107" s="4" t="s">
        <f>=HYPERLINK("https://leilaoonline.net/index.php/lote/detalhe/311517", " IMPLEMENTO AGRÍCOLA, MULTICULTIVADOR - ANO 2022 - FR139114 - LOC. BONFIM")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=HYPERLINK("https://leilaoonline.net/index.php/lote/detalhe/311519", "35796")</f>
      </c>
      <c r="B108" s="4" t="s">
        <f>=HYPERLINK("https://leilaoonline.net/index.php/lote/detalhe/311519", " IMPLEMENTO AGRÍCOLA, MULTICULTIVADOR - S/FR - LOC. BONFIM")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2.500,00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=HYPERLINK("https://leilaoonline.net/index.php/lote/detalhe/311520", "35797")</f>
      </c>
      <c r="B109" s="4" t="s">
        <f>=HYPERLINK("https://leilaoonline.net/index.php/lote/detalhe/311520", " DISTRIBUIDOR DE TORTA - FR122260 - LOC. BONFIM")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=HYPERLINK("https://leilaoonline.net/index.php/lote/detalhe/311540", "35798")</f>
      </c>
      <c r="B110" s="4" t="s">
        <f>=HYPERLINK("https://leilaoonline.net/index.php/lote/detalhe/311540", "IMPLEMENTO AGRÍCOLA - S/FR - LOC. BONFIM")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=HYPERLINK("https://leilaoonline.net/index.php/lote/detalhe/310774", "35813")</f>
      </c>
      <c r="B111" s="4" t="s">
        <f>=HYPERLINK("https://leilaoonline.net/index.php/lote/detalhe/310774", " REBOQUE RANDONSP RQ CA; ANO 2010/2010; AZUL. - FR96714. - LOC. VALE DO ROSÁRIO ")</f>
      </c>
      <c r="C111" s="4" t="inlineStr">
        <is>
          <t>Não vendido</t>
        </is>
      </c>
      <c r="D111" s="4" t="inlineStr">
        <is>
          <t>22</t>
        </is>
      </c>
      <c r="E111" s="5" t="inlineStr">
        <is>
          <t>45.000,00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=HYPERLINK("https://leilaoonline.net/index.php/lote/detalhe/310773", "35814")</f>
      </c>
      <c r="B112" s="4" t="s">
        <f>=HYPERLINK("https://leilaoonline.net/index.php/lote/detalhe/310773", " SEMI REBOQUE RANDONSP SRCA CA; ANO 2013/2014. - FR88669. - LOC. VALE DO ROSÁRIO ")</f>
      </c>
      <c r="C112" s="4" t="inlineStr">
        <is>
          <t>Não vendido</t>
        </is>
      </c>
      <c r="D112" s="4" t="inlineStr">
        <is>
          <t>31</t>
        </is>
      </c>
      <c r="E112" s="5" t="inlineStr">
        <is>
          <t>57.000,00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=HYPERLINK("https://leilaoonline.net/index.php/lote/detalhe/310772", "35826")</f>
      </c>
      <c r="B113" s="4" t="s">
        <f>=HYPERLINK("https://leilaoonline.net/index.php/lote/detalhe/310772", " GRADE; ANO 2013. - FR11003674. - LOC. VALE DO ROSÁRIO ")</f>
      </c>
      <c r="C113" s="4" t="inlineStr">
        <is>
          <t>Não vendido</t>
        </is>
      </c>
      <c r="D113" s="4" t="inlineStr">
        <is>
          <t>14</t>
        </is>
      </c>
      <c r="E113" s="5" t="inlineStr">
        <is>
          <t>18.000,00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=HYPERLINK("https://leilaoonline.net/index.php/lote/detalhe/312536", "35834")</f>
      </c>
      <c r="B114" s="4" t="s">
        <f>=HYPERLINK("https://leilaoonline.net/index.php/lote/detalhe/312536", " COLHEDORA CASE A 8810 1L - ANO 2018 - FR11002202 -  (DESINVESTIMENTOS) - LOC. VALE DO ROSÁRIO")</f>
      </c>
      <c r="C114" s="4" t="inlineStr">
        <is>
          <t>Não vendido</t>
        </is>
      </c>
      <c r="D114" s="4" t="inlineStr">
        <is>
          <t>35</t>
        </is>
      </c>
      <c r="E114" s="5" t="inlineStr">
        <is>
          <t>81.000,00</t>
        </is>
      </c>
      <c r="F114" s="4" t="inlineStr">
        <is>
          <t>1500.00</t>
        </is>
      </c>
    </row>
    <row collapsed="false" customFormat="false" customHeight="false" hidden="false" ht="12.1" outlineLevel="0" r="115">
      <c r="A115" s="5" t="s">
        <f>=HYPERLINK("https://leilaoonline.net/index.php/lote/detalhe/312754", "35836")</f>
      </c>
      <c r="B115" s="4" t="s">
        <f>=HYPERLINK("https://leilaoonline.net/index.php/lote/detalhe/312754", " CAMINHÃO M.BENZ/L 2219; ANO 1983/1983; BRANCA. - FR52468. - (DESINVESTIMENTO) - LOC. BOM RETIRO ")</f>
      </c>
      <c r="C115" s="4" t="inlineStr">
        <is>
          <t>Vendido</t>
        </is>
      </c>
      <c r="D115" s="4" t="inlineStr">
        <is>
          <t>36</t>
        </is>
      </c>
      <c r="E115" s="5" t="inlineStr">
        <is>
          <t>26.500,00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=HYPERLINK("https://leilaoonline.net/index.php/lote/detalhe/312753", "35843")</f>
      </c>
      <c r="B116" s="4" t="s">
        <f>=HYPERLINK("https://leilaoonline.net/index.php/lote/detalhe/312753", " CAMINHÃO M.BENZ/L 608 D; ANO 1983/1983; BRANCA. - FR58004. - (DESINVESTIMENTO) - LOC. BOM RETIRO ")</f>
      </c>
      <c r="C116" s="4" t="inlineStr">
        <is>
          <t>Vendido</t>
        </is>
      </c>
      <c r="D116" s="4" t="inlineStr">
        <is>
          <t>8</t>
        </is>
      </c>
      <c r="E116" s="5" t="inlineStr">
        <is>
          <t>17.000,00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=HYPERLINK("https://leilaoonline.net/index.php/lote/detalhe/312423", "35858")</f>
      </c>
      <c r="B117" s="4" t="s">
        <f>=HYPERLINK("https://leilaoonline.net/index.php/lote/detalhe/312423", "TRAFO 750 SUPERKAVEA - (INDUSTRIA) - LOC. RAFARD ")</f>
      </c>
      <c r="C117" s="4" t="inlineStr">
        <is>
          <t>Vendido</t>
        </is>
      </c>
      <c r="D117" s="4" t="inlineStr">
        <is>
          <t>11</t>
        </is>
      </c>
      <c r="E117" s="5" t="inlineStr">
        <is>
          <t>23.000,00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=HYPERLINK("https://leilaoonline.net/index.php/lote/detalhe/312424", "35859")</f>
      </c>
      <c r="B118" s="4" t="s">
        <f>=HYPERLINK("https://leilaoonline.net/index.php/lote/detalhe/312424", "CARRETA DE ABRIGO OPERAD. IRRIGAB - ANO 2010 - FR25438 - (ARMAZÉM DE AÇÚCAR) - LOC. SANTA HELENA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2.500,00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=HYPERLINK("https://leilaoonline.net/index.php/lote/detalhe/312421", "35862")</f>
      </c>
      <c r="B119" s="4" t="s">
        <f>=HYPERLINK("https://leilaoonline.net/index.php/lote/detalhe/312421", "CARRETA SERVIÇOS DIVERSOS - FR25413 - (AUTOMOTIVO) - LOC. COSTA PINTO ")</f>
      </c>
      <c r="C119" s="4" t="inlineStr">
        <is>
          <t>Vendido</t>
        </is>
      </c>
      <c r="D119" s="4" t="inlineStr">
        <is>
          <t>19</t>
        </is>
      </c>
      <c r="E119" s="5" t="inlineStr">
        <is>
          <t>2.100,00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=HYPERLINK("https://leilaoonline.net/index.php/lote/detalhe/310755", "35866")</f>
      </c>
      <c r="B120" s="4" t="s">
        <f>=HYPERLINK("https://leilaoonline.net/index.php/lote/detalhe/310755", "TRANSFORMADOR TRANSFORMAX SUCATEADO. - N/E. - ARMAZÉN 01 - PPCM - LOC. UNIVALEM")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=HYPERLINK("https://leilaoonline.net/index.php/lote/detalhe/310756", "35868")</f>
      </c>
      <c r="B121" s="4" t="s">
        <f>=HYPERLINK("https://leilaoonline.net/index.php/lote/detalhe/310756", "PINHÕES MOENDA SUCATEADOS. - N/E. - ARMAZÉN 01 - PPCM - LOC.UNIVALEN")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=HYPERLINK("https://leilaoonline.net/index.php/lote/detalhe/310757", "35877")</f>
      </c>
      <c r="B122" s="4" t="s">
        <f>=HYPERLINK("https://leilaoonline.net/index.php/lote/detalhe/310757", "SISTEMA DE COLETA DE ÁGUA E RESFRIAMENTO PARA ÁGUA/CONDENSADO DA CALDEIRA. - PT.216799. - ARMAZÉN PROJETOS FM2C - LOC. UNIVALEN")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=HYPERLINK("https://leilaoonline.net/index.php/lote/detalhe/310758", "35878")</f>
      </c>
      <c r="B123" s="4" t="s">
        <f>=HYPERLINK("https://leilaoonline.net/index.php/lote/detalhe/310758", "BALAÇÃO PARA PONTE DE 85 TON. - ARMAZÉN PROJETOS FM2C - LOC. UNIVALEN")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=HYPERLINK("https://leilaoonline.net/index.php/lote/detalhe/310753", "35885")</f>
      </c>
      <c r="B124" s="4" t="s">
        <f>=HYPERLINK("https://leilaoonline.net/index.php/lote/detalhe/310753", "ENXADA ROTATIVA CH3000. - FR91149. - DESINVESTIMENTO - LOC. GASA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=HYPERLINK("https://leilaoonline.net/index.php/lote/detalhe/311623", "36105")</f>
      </c>
      <c r="B125" s="4" t="s">
        <f>=HYPERLINK("https://leilaoonline.net/index.php/lote/detalhe/311623", "3 MÁQUINAS DE SOLDA SUCATEADAS - (PATIO DE DESINVESTIMENTO) - LOC. MUNDIAL")</f>
      </c>
      <c r="C125" s="4" t="inlineStr">
        <is>
          <t>Não vendido</t>
        </is>
      </c>
      <c r="D125" s="4" t="inlineStr">
        <is>
          <t>22</t>
        </is>
      </c>
      <c r="E125" s="5" t="inlineStr">
        <is>
          <t>2.000,00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=HYPERLINK("https://leilaoonline.net/index.php/lote/detalhe/310752", "36107")</f>
      </c>
      <c r="B126" s="4" t="s">
        <f>=HYPERLINK("https://leilaoonline.net/index.php/lote/detalhe/310752", "1 TESTE DE PRESSÃO, ESTATOR, BOMBAS PNEUSMATICAS, ATUADORES; ENTRE OUTROS. - S/ID. - (DEPÓSITO DE MATERIAIS CALDEIRARIA) - LOC. DESTIVALE")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=HYPERLINK("https://leilaoonline.net/index.php/lote/detalhe/313034", "36111")</f>
      </c>
      <c r="B127" s="4" t="s">
        <f>=HYPERLINK("https://leilaoonline.net/index.php/lote/detalhe/313034", "CULTIVADOR CARDEROLI. - PT.341182. - (PÁTIO DESINVETIMENTO) - CAARAPÓ")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=HYPERLINK("https://leilaoonline.net/index.php/lote/detalhe/313037", "36114")</f>
      </c>
      <c r="B128" s="4" t="s">
        <f>=HYPERLINK("https://leilaoonline.net/index.php/lote/detalhe/313037", "RODAS DIVERSAS SUCATEADAS. (APROX. 40) - N/A. - (PÁTIO DESINVESTIMENTO) - LOC. CAARAPÓ")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1.250,00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=HYPERLINK("https://leilaoonline.net/index.php/lote/detalhe/310750", "36129")</f>
      </c>
      <c r="B129" s="4" t="s">
        <f>=HYPERLINK("https://leilaoonline.net/index.php/lote/detalhe/310750", "TALISCA DE ESTEIRA SUCATEADA. - APROX.4 TON.; (VENDA POR KG). - (FUNDOS DA UNIDADE PRÓX. AO DEPÓSITO DE BIOMASSA) - LOC. GASA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0,70</t>
        </is>
      </c>
      <c r="F129" s="4" t="inlineStr">
        <is>
          <t>0.10</t>
        </is>
      </c>
    </row>
    <row collapsed="false" customFormat="false" customHeight="false" hidden="false" ht="12.1" outlineLevel="0" r="130">
      <c r="A130" s="5" t="s">
        <f>=HYPERLINK("https://leilaoonline.net/index.php/lote/detalhe/312508", "36144")</f>
      </c>
      <c r="B130" s="4" t="s">
        <f>=HYPERLINK("https://leilaoonline.net/index.php/lote/detalhe/312508", "DOLLY USICAMP; ANO 2019. - FR36216. - (VENDA SEM DOCUMENTO) - (PATIO CARRETA) - LOC. SANTA ELISA")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10.000,00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=HYPERLINK("https://leilaoonline.net/index.php/lote/detalhe/310849", "36146")</f>
      </c>
      <c r="B131" s="4" t="s">
        <f>=HYPERLINK("https://leilaoonline.net/index.php/lote/detalhe/310849", "COLHEDORA CASE III; ANO 2019. - FR7002046. - PÁTIO COLHEDORAS - LOC. SANTA ELISA")</f>
      </c>
      <c r="C131" s="4" t="inlineStr">
        <is>
          <t>Vendido</t>
        </is>
      </c>
      <c r="D131" s="4" t="inlineStr">
        <is>
          <t>23</t>
        </is>
      </c>
      <c r="E131" s="5" t="inlineStr">
        <is>
          <t>135.000,00</t>
        </is>
      </c>
      <c r="F131" s="4" t="inlineStr">
        <is>
          <t>2500.00</t>
        </is>
      </c>
    </row>
    <row collapsed="false" customFormat="false" customHeight="false" hidden="false" ht="12.1" outlineLevel="0" r="132">
      <c r="A132" s="5" t="s">
        <f>=HYPERLINK("https://leilaoonline.net/index.php/lote/detalhe/311511", "36147")</f>
      </c>
      <c r="B132" s="4" t="s">
        <f>=HYPERLINK("https://leilaoonline.net/index.php/lote/detalhe/311511", "COLHEDORA CASE A 8810 1L - ANO 2018 - FR9002605. - PATIO CARRETA - LOC. SANTA ELISA ")</f>
      </c>
      <c r="C132" s="4" t="inlineStr">
        <is>
          <t>Não vendido</t>
        </is>
      </c>
      <c r="D132" s="4" t="inlineStr">
        <is>
          <t>17</t>
        </is>
      </c>
      <c r="E132" s="5" t="inlineStr">
        <is>
          <t>70.000,00</t>
        </is>
      </c>
      <c r="F132" s="4" t="inlineStr">
        <is>
          <t>2500.00</t>
        </is>
      </c>
    </row>
    <row collapsed="false" customFormat="false" customHeight="false" hidden="false" ht="12.1" outlineLevel="0" r="133">
      <c r="A133" s="5" t="s">
        <f>=HYPERLINK("https://leilaoonline.net/index.php/lote/detalhe/310850", "36155")</f>
      </c>
      <c r="B133" s="4" t="s">
        <f>=HYPERLINK("https://leilaoonline.net/index.php/lote/detalhe/310850", "COLHEDORA CASE III; ANO 2018. - FR11002204. - LOC. VALE DO ROSÁRIO")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160.000,00</t>
        </is>
      </c>
      <c r="F133" s="4" t="inlineStr">
        <is>
          <t>2500.00</t>
        </is>
      </c>
    </row>
    <row collapsed="false" customFormat="false" customHeight="false" hidden="false" ht="12.1" outlineLevel="0" r="134">
      <c r="A134" s="5" t="s">
        <f>=HYPERLINK("https://leilaoonline.net/index.php/lote/detalhe/310851", "36157")</f>
      </c>
      <c r="B134" s="4" t="s">
        <f>=HYPERLINK("https://leilaoonline.net/index.php/lote/detalhe/310851", "COLHEDORA CASE III; ANO 2018. - FR9002607. - DESINVESTIMENTO- LOC. VALE DO ROSÁRIO")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62.500,00</t>
        </is>
      </c>
      <c r="F134" s="4" t="inlineStr">
        <is>
          <t>2500.00</t>
        </is>
      </c>
    </row>
    <row collapsed="false" customFormat="false" customHeight="false" hidden="false" ht="12.1" outlineLevel="0" r="135">
      <c r="A135" s="5" t="s">
        <f>=HYPERLINK("https://leilaoonline.net/index.php/lote/detalhe/310852", "36158")</f>
      </c>
      <c r="B135" s="4" t="s">
        <f>=HYPERLINK("https://leilaoonline.net/index.php/lote/detalhe/310852", "COLHEDORA CASE III; ANO 2019. - FR11002214 - DESINVESTIMENTO - VALE DO ROSÁRIO")</f>
      </c>
      <c r="C135" s="4" t="inlineStr">
        <is>
          <t>Vendido</t>
        </is>
      </c>
      <c r="D135" s="4" t="inlineStr">
        <is>
          <t>24</t>
        </is>
      </c>
      <c r="E135" s="5" t="inlineStr">
        <is>
          <t>137.500,00</t>
        </is>
      </c>
      <c r="F135" s="4" t="inlineStr">
        <is>
          <t>2500.00</t>
        </is>
      </c>
    </row>
    <row collapsed="false" customFormat="false" customHeight="false" hidden="false" ht="12.1" outlineLevel="0" r="136">
      <c r="A136" s="5" t="s">
        <f>=HYPERLINK("https://leilaoonline.net/index.php/lote/detalhe/312755", "36162")</f>
      </c>
      <c r="B136" s="4" t="s">
        <f>=HYPERLINK("https://leilaoonline.net/index.php/lote/detalhe/312755", "TRANSBORDO S. IZABEL TRIDEM 13T; ANO 2013. - FR11003722. - PÁTIO 2 PROX. ARMAZÉM 11 - LOC. VALE DO ROSÁRIO 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11.000,00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=HYPERLINK("https://leilaoonline.net/index.php/lote/detalhe/312756", "36163")</f>
      </c>
      <c r="B137" s="4" t="s">
        <f>=HYPERLINK("https://leilaoonline.net/index.php/lote/detalhe/312756", "TRANSBORDO S. IZABEL TRIDEM 13T; ANO 2013. - FR11003692. - PÁTIO 2 PROX. ARMAZÉM 11 - LOC. VALE DO ROSÁRIO ")</f>
      </c>
      <c r="C137" s="4" t="inlineStr">
        <is>
          <t>Vendido</t>
        </is>
      </c>
      <c r="D137" s="4" t="inlineStr">
        <is>
          <t>4</t>
        </is>
      </c>
      <c r="E137" s="5" t="inlineStr">
        <is>
          <t>13.000,00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=HYPERLINK("https://leilaoonline.net/index.php/lote/detalhe/312757", "36165")</f>
      </c>
      <c r="B138" s="4" t="s">
        <f>=HYPERLINK("https://leilaoonline.net/index.php/lote/detalhe/312757", "TRANSBORDO S. IZABEL TRIDEM 13T; ANO 2013. - FR11003710. - PÁTIO 2 PROX. AO ARMAZÉN 11 - LOC. VALE DO ROSÁRIO 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11.000,00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=HYPERLINK("https://leilaoonline.net/index.php/lote/detalhe/312750", "36167")</f>
      </c>
      <c r="B139" s="4" t="s">
        <f>=HYPERLINK("https://leilaoonline.net/index.php/lote/detalhe/312750", "TRANSBORDO S. IZABEL TRIDEM 13T; ANO 2013. - FR11003687. - PÁTIO 2 PROX. AO ARMAZÉN 11 - LOC. VALE DO ROSÁRIO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=HYPERLINK("https://leilaoonline.net/index.php/lote/detalhe/312758", "36168")</f>
      </c>
      <c r="B140" s="4" t="s">
        <f>=HYPERLINK("https://leilaoonline.net/index.php/lote/detalhe/312758", "TRANSBORDO S. IZABEL TRIDEM 13T; ANO 2013. - FR11003732. - PÁTIO 2 PROX. AO ARMAZÉN 11 - LOC. VALE DO ROSÁRIO 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=HYPERLINK("https://leilaoonline.net/index.php/lote/detalhe/312751", "36169")</f>
      </c>
      <c r="B141" s="4" t="s">
        <f>=HYPERLINK("https://leilaoonline.net/index.php/lote/detalhe/312751", "TRANSBORDO S. IZABEL TRIDEM 13T; ANO 2013. - FR11003750. - PÁTIO 2 PROX. AO ARMAZÉN 11 - LOC. VALE DO ROSÁRIO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=HYPERLINK("https://leilaoonline.net/index.php/lote/detalhe/312511", "36193")</f>
      </c>
      <c r="B142" s="4" t="s">
        <f>=HYPERLINK("https://leilaoonline.net/index.php/lote/detalhe/312511", "CARROCERIA BAÚ GASCOM. - N/E; PT.21017. - LOC. VALE DO ROSÁRIO 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2.000,00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=HYPERLINK("https://leilaoonline.net/index.php/lote/detalhe/311625", "36201")</f>
      </c>
      <c r="B143" s="4" t="s">
        <f>=HYPERLINK("https://leilaoonline.net/index.php/lote/detalhe/311625", "BORRACHA DE ESTEIRA SUCATEADAS (APROXIMADAMENTE 2 TONELADAS) - (VENDA POR KG) - (PÁTIO INSERVIVEIS) - LOC. UNIVALEM")</f>
      </c>
      <c r="C143" s="4" t="inlineStr">
        <is>
          <t>Vendido</t>
        </is>
      </c>
      <c r="D143" s="4" t="inlineStr">
        <is>
          <t>7</t>
        </is>
      </c>
      <c r="E143" s="5" t="inlineStr">
        <is>
          <t>3.000,00</t>
        </is>
      </c>
      <c r="F143" s="4" t="inlineStr">
        <is>
          <t>0.10</t>
        </is>
      </c>
    </row>
    <row collapsed="false" customFormat="false" customHeight="false" hidden="false" ht="12.1" outlineLevel="0" r="144">
      <c r="A144" s="5" t="s">
        <f>=HYPERLINK("https://leilaoonline.net/index.php/lote/detalhe/311626", "36203")</f>
      </c>
      <c r="B144" s="4" t="s">
        <f>=HYPERLINK("https://leilaoonline.net/index.php/lote/detalhe/311626", "HILO COM BALANÇÃO; MOTORREDUTOR COAX 25,26 67,3 RPM 60X120MM; E MOTOR DE ACIONAMENTO - CODIMA 36,07 CV - PAT.223552 / 223551 / 085580 - (MOENDA) - LOC. MUNDIAL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=HYPERLINK("https://leilaoonline.net/index.php/lote/detalhe/311627", "36204")</f>
      </c>
      <c r="B145" s="4" t="s">
        <f>=HYPERLINK("https://leilaoonline.net/index.php/lote/detalhe/311627", "ÔNIBUS MERCEDES BENZ OF1315 - ANO 1992/1992 - BEGE - FR81353 - (VENDA SEM DIREITO A DOCUMENTAÇÃO) - (PÁTIO DE DESINVESTIMENTOS) - LOC. BENALCOOL")</f>
      </c>
      <c r="C145" s="4" t="inlineStr">
        <is>
          <t>Não vendido</t>
        </is>
      </c>
      <c r="D145" s="4" t="inlineStr">
        <is>
          <t>31</t>
        </is>
      </c>
      <c r="E145" s="5" t="inlineStr">
        <is>
          <t>20.000,00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=HYPERLINK("https://leilaoonline.net/index.php/lote/detalhe/311628", "36205")</f>
      </c>
      <c r="B146" s="4" t="s">
        <f>=HYPERLINK("https://leilaoonline.net/index.php/lote/detalhe/311628", "2 TANQUES E 2 FILTROS - (DESTILARIA) - LOC. BENALCOOL")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=HYPERLINK("https://leilaoonline.net/index.php/lote/detalhe/311629", "36206")</f>
      </c>
      <c r="B147" s="4" t="s">
        <f>=HYPERLINK("https://leilaoonline.net/index.php/lote/detalhe/311629", "COLUNA DE DESTILAÇÃO ANIDRO; E RESFRIADORA - PAT.271714 / 302877 - (DESTILARIA) - LOC. BENALCOOL")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=HYPERLINK("https://leilaoonline.net/index.php/lote/detalhe/311630", "36207")</f>
      </c>
      <c r="B148" s="4" t="s">
        <f>=HYPERLINK("https://leilaoonline.net/index.php/lote/detalhe/311630", "TANQUE DECANTADOR VERTICAL A 9006183 - PAT.246191 - (DESTILARIA) - LOC. BENALCOOL")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=HYPERLINK("https://leilaoonline.net/index.php/lote/detalhe/311631", "36208")</f>
      </c>
      <c r="B149" s="4" t="s">
        <f>=HYPERLINK("https://leilaoonline.net/index.php/lote/detalhe/311631", "REFRIGERADOR TERNÁRIO - (DESTILARIA) - LOC. BENALCOOL")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=HYPERLINK("https://leilaoonline.net/index.php/lote/detalhe/311632", "36210")</f>
      </c>
      <c r="B150" s="4" t="s">
        <f>=HYPERLINK("https://leilaoonline.net/index.php/lote/detalhe/311632", "COMPRESSOR - PAT.194506 - (PATIO DE DESINVESTIMENTO) - LOC. BENALCOOL")</f>
      </c>
      <c r="C150" s="4" t="inlineStr">
        <is>
          <t>Vendido</t>
        </is>
      </c>
      <c r="D150" s="4" t="inlineStr">
        <is>
          <t>6</t>
        </is>
      </c>
      <c r="E150" s="5" t="inlineStr">
        <is>
          <t>3.500,00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=HYPERLINK("https://leilaoonline.net/index.php/lote/detalhe/311634", "36211")</f>
      </c>
      <c r="B151" s="4" t="s">
        <f>=HYPERLINK("https://leilaoonline.net/index.php/lote/detalhe/311634", "ABRAÇADEIRAS PARA GUINDASTES - (PATIO DE DESINVESTIMENTO) - LOC. BENALCOOL")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=HYPERLINK("https://leilaoonline.net/index.php/lote/detalhe/311635", "36212")</f>
      </c>
      <c r="B152" s="4" t="s">
        <f>=HYPERLINK("https://leilaoonline.net/index.php/lote/detalhe/311635", "PEÇAS DE REPOSIÇÃO, SENDO: APROXIMADAMENTE 2 BOMBA EXTRATOR PRIMÁRIO 3522; 2 BOMBA PICADOR 3522; 2 BOMBA 5 CORPO 3522; 1 BOMBA 3 CORPO 3522; 2 BLOCO DO ELEVADOR 3522; 3 CILINDRO INCLINAÇÃO DIVISOR DE LINHA 3522 - (PÁTIO DE DESINVESTIMENTOS) - LOC. BENALCOOL")</f>
      </c>
      <c r="C152" s="4" t="inlineStr">
        <is>
          <t>Vendido</t>
        </is>
      </c>
      <c r="D152" s="4" t="inlineStr">
        <is>
          <t>6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=HYPERLINK("https://leilaoonline.net/index.php/lote/detalhe/311636", "36213")</f>
      </c>
      <c r="B153" s="4" t="s">
        <f>=HYPERLINK("https://leilaoonline.net/index.php/lote/detalhe/311636", "CAMINHÃO SCANIA R113 E 6X4 360 - ANO: 1993/1993 - BRANCO - FR45012 - (CAMINHÃO BOMBEIRO)  - (PÁTIO DE DESINVESTIMENTOS) - LOC. GASA")</f>
      </c>
      <c r="C153" s="4" t="inlineStr">
        <is>
          <t>Vendido</t>
        </is>
      </c>
      <c r="D153" s="4" t="inlineStr">
        <is>
          <t>24</t>
        </is>
      </c>
      <c r="E153" s="5" t="inlineStr">
        <is>
          <t>38.000,00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=HYPERLINK("https://leilaoonline.net/index.php/lote/detalhe/311637", "36214")</f>
      </c>
      <c r="B154" s="4" t="s">
        <f>=HYPERLINK("https://leilaoonline.net/index.php/lote/detalhe/311637", "CAMINHÃO SCANIA R113 E 6X4 360 - ANO: 1993/1993 - BRANCO - FR45011 - (CAMINHÃO BOMBEIRO) - (PÁTIO DE DESINVESTIMENTOS) - LOC. GASA")</f>
      </c>
      <c r="C154" s="4" t="inlineStr">
        <is>
          <t>Vendido</t>
        </is>
      </c>
      <c r="D154" s="4" t="inlineStr">
        <is>
          <t>45</t>
        </is>
      </c>
      <c r="E154" s="5" t="inlineStr">
        <is>
          <t>60.000,00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=HYPERLINK("https://leilaoonline.net/index.php/lote/detalhe/311638", "36215")</f>
      </c>
      <c r="B155" s="4" t="s">
        <f>=HYPERLINK("https://leilaoonline.net/index.php/lote/detalhe/311638", "CAMINHÃO SCANIA R113 E 6X4 360 - ANO: 1993/1993 - BRANCO - FR45019 - (VENDA SEM MOTOR) - (CAMINHÃO TRANSBORDO) - (PÁTIO DE DESINVESTIMENTOS) - LOC. GASA")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=HYPERLINK("https://leilaoonline.net/index.php/lote/detalhe/311639", "36216")</f>
      </c>
      <c r="B156" s="4" t="s">
        <f>=HYPERLINK("https://leilaoonline.net/index.php/lote/detalhe/311639", "CAMINHÃO SCANIA R113 E 6X4 360 - ANO: 1993/1993 - BRANCO - FR52848 - (CAMINHÃO TRANSBORDO) - (PÁTIO DE DESINVESTIMENTOS) - LOC. GASA")</f>
      </c>
      <c r="C156" s="4" t="inlineStr">
        <is>
          <t>Vendido</t>
        </is>
      </c>
      <c r="D156" s="4" t="inlineStr">
        <is>
          <t>65</t>
        </is>
      </c>
      <c r="E156" s="5" t="inlineStr">
        <is>
          <t>84.000,00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=HYPERLINK("https://leilaoonline.net/index.php/lote/detalhe/311640", "36217")</f>
      </c>
      <c r="B157" s="4" t="s">
        <f>=HYPERLINK("https://leilaoonline.net/index.php/lote/detalhe/311640", "CAMINHÃO SCANIA R113 E 6X4 360 - ANO: 1993/1993 - BRANCO - FR45022 - (CAMINHÃO TRANSBORDO) - (PÁTIO DE DESINVESTIMENTOS) - LOC. GASA")</f>
      </c>
      <c r="C157" s="4" t="inlineStr">
        <is>
          <t>Vendido</t>
        </is>
      </c>
      <c r="D157" s="4" t="inlineStr">
        <is>
          <t>10</t>
        </is>
      </c>
      <c r="E157" s="5" t="inlineStr">
        <is>
          <t>19.000,00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=HYPERLINK("https://leilaoonline.net/index.php/lote/detalhe/311641", "36218")</f>
      </c>
      <c r="B158" s="4" t="s">
        <f>=HYPERLINK("https://leilaoonline.net/index.php/lote/detalhe/311641", "REBOQUE MONTORO CM1 - ANO 2000/2000 - BRANCA - FR86985 - (CARRETA SERVIÇOS GERAIS) - (PÁTIO DE DESINVESTIMENTOS) - LOC. GASA")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=HYPERLINK("https://leilaoonline.net/index.php/lote/detalhe/311994", "36219")</f>
      </c>
      <c r="B159" s="4" t="s">
        <f>=HYPERLINK("https://leilaoonline.net/index.php/lote/detalhe/311994", "PRENSA HIDRAULICA SUCATEDA - PT.88886 - (PÁTIO OFICINA) - LOC. GASA")</f>
      </c>
      <c r="C159" s="4" t="inlineStr">
        <is>
          <t>Vendido</t>
        </is>
      </c>
      <c r="D159" s="4" t="inlineStr">
        <is>
          <t>23</t>
        </is>
      </c>
      <c r="E159" s="5" t="inlineStr">
        <is>
          <t>6.500,00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=HYPERLINK("https://leilaoonline.net/index.php/lote/detalhe/311996", "36220")</f>
      </c>
      <c r="B160" s="4" t="s">
        <f>=HYPERLINK("https://leilaoonline.net/index.php/lote/detalhe/311996", "ADUBADEIRAS SUCATEADAS (APROXIMADAMENTE 7 CAIXAS) - (PÁTIO OFICINA) -  LOC. GASA")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=HYPERLINK("https://leilaoonline.net/index.php/lote/detalhe/311997", "36221")</f>
      </c>
      <c r="B161" s="4" t="s">
        <f>=HYPERLINK("https://leilaoonline.net/index.php/lote/detalhe/311997", "RADIADOR E COOLER GRUNNER SUCATEADOS - (APROXIMADAMENTE 5 CONJUNTOS) -  (PÁTIO OFICINA) - LOC. GASA")</f>
      </c>
      <c r="C161" s="4" t="inlineStr">
        <is>
          <t>Vendido</t>
        </is>
      </c>
      <c r="D161" s="4" t="inlineStr">
        <is>
          <t>3</t>
        </is>
      </c>
      <c r="E161" s="5" t="inlineStr">
        <is>
          <t>1.500,00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=HYPERLINK("https://leilaoonline.net/index.php/lote/detalhe/311995", "36222")</f>
      </c>
      <c r="B162" s="4" t="s">
        <f>=HYPERLINK("https://leilaoonline.net/index.php/lote/detalhe/311995", "PRENSA HIDRAULICA SUCATEDA - (PÁTIO INSERVIVEIS) - LOC. DESTIVALE")</f>
      </c>
      <c r="C162" s="4" t="inlineStr">
        <is>
          <t>Vendido</t>
        </is>
      </c>
      <c r="D162" s="4" t="inlineStr">
        <is>
          <t>7</t>
        </is>
      </c>
      <c r="E162" s="5" t="inlineStr">
        <is>
          <t>2.750,00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=HYPERLINK("https://leilaoonline.net/index.php/lote/detalhe/311998", "36223")</f>
      </c>
      <c r="B163" s="4" t="s">
        <f>=HYPERLINK("https://leilaoonline.net/index.php/lote/detalhe/311998", "EQUIPAMENTOS DE LABÓRATORIO INDUSTRIAL CONTENDO SACARIMETRO DIGITAL AUTOMÁTICO; BEBEDOURO; ESPECTROFOTÔMETRO DE COLORÍMETRO DE BANCADA DA HACH. - (CENTRAL DE RESÍDUOS) - LOC. DESTIVALE")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700,00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=HYPERLINK("https://leilaoonline.net/index.php/lote/detalhe/312533", "36226")</f>
      </c>
      <c r="B164" s="4" t="s">
        <f>=HYPERLINK("https://leilaoonline.net/index.php/lote/detalhe/312533", " COLHEDORA CASE A 8810 1L - ANO 2017 - FR14802266 - (PÁTIO DE PEDRA) - LOC. SANTA ELISA")</f>
      </c>
      <c r="C164" s="4" t="inlineStr">
        <is>
          <t>Não vendido</t>
        </is>
      </c>
      <c r="D164" s="4" t="inlineStr">
        <is>
          <t>76</t>
        </is>
      </c>
      <c r="E164" s="5" t="inlineStr">
        <is>
          <t>96.000,00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=HYPERLINK("https://leilaoonline.net/index.php/lote/detalhe/312518", "36227")</f>
      </c>
      <c r="B165" s="4" t="s">
        <f>=HYPERLINK("https://leilaoonline.net/index.php/lote/detalhe/312518", " COLHEDORA CASE 8800 - ANO 2017 - FR8802153 - (PÁTIO DE PEDRA) - LOC. SANTA ELISA")</f>
      </c>
      <c r="C165" s="4" t="inlineStr">
        <is>
          <t>Não vendido</t>
        </is>
      </c>
      <c r="D165" s="4" t="inlineStr">
        <is>
          <t>71</t>
        </is>
      </c>
      <c r="E165" s="5" t="inlineStr">
        <is>
          <t>98.000,00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=HYPERLINK("https://leilaoonline.net/index.php/lote/detalhe/312513", "36228")</f>
      </c>
      <c r="B166" s="4" t="s">
        <f>=HYPERLINK("https://leilaoonline.net/index.php/lote/detalhe/312513", " COLHEDORA CASE A 8810 1L - ANO 2019 - FR14002158 - (PÁTIO DE PEDRA) - LOC. SANTA ELISA")</f>
      </c>
      <c r="C166" s="4" t="inlineStr">
        <is>
          <t>Vendido</t>
        </is>
      </c>
      <c r="D166" s="4" t="inlineStr">
        <is>
          <t>19</t>
        </is>
      </c>
      <c r="E166" s="5" t="inlineStr">
        <is>
          <t>105.000,00</t>
        </is>
      </c>
      <c r="F166" s="4" t="inlineStr">
        <is>
          <t>2500.00</t>
        </is>
      </c>
    </row>
    <row collapsed="false" customFormat="false" customHeight="false" hidden="false" ht="12.1" outlineLevel="0" r="167">
      <c r="A167" s="5" t="s">
        <f>=HYPERLINK("https://leilaoonline.net/index.php/lote/detalhe/312534", "36229")</f>
      </c>
      <c r="B167" s="4" t="s">
        <f>=HYPERLINK("https://leilaoonline.net/index.php/lote/detalhe/312534", " COLHEDORA CASE A 8810 1L - ANO 2019 - FR14002159 - (PÁTIO DE PEDRA) - LOC. SANTA ELISA")</f>
      </c>
      <c r="C167" s="4" t="inlineStr">
        <is>
          <t>Vendido</t>
        </is>
      </c>
      <c r="D167" s="4" t="inlineStr">
        <is>
          <t>10</t>
        </is>
      </c>
      <c r="E167" s="5" t="inlineStr">
        <is>
          <t>102.500,00</t>
        </is>
      </c>
      <c r="F167" s="4" t="inlineStr">
        <is>
          <t>2500.00</t>
        </is>
      </c>
    </row>
    <row collapsed="false" customFormat="false" customHeight="false" hidden="false" ht="12.1" outlineLevel="0" r="168">
      <c r="A168" s="5" t="s">
        <f>=HYPERLINK("https://leilaoonline.net/index.php/lote/detalhe/312525", "36230")</f>
      </c>
      <c r="B168" s="4" t="s">
        <f>=HYPERLINK("https://leilaoonline.net/index.php/lote/detalhe/312525", " CARROCERIA BAÚ  - (PRÓXIMO A OMA) - LOC. MB")</f>
      </c>
      <c r="C168" s="4" t="inlineStr">
        <is>
          <t>Vendido</t>
        </is>
      </c>
      <c r="D168" s="4" t="inlineStr">
        <is>
          <t>12</t>
        </is>
      </c>
      <c r="E168" s="5" t="inlineStr">
        <is>
          <t>2.600,00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=HYPERLINK("https://leilaoonline.net/index.php/lote/detalhe/312520", "36231")</f>
      </c>
      <c r="B169" s="4" t="s">
        <f>=HYPERLINK("https://leilaoonline.net/index.php/lote/detalhe/312520", " IMPLEMENTO AGRÍCOLA  - S/FR - (PRÓXIMO AO PÁTIO DESINVESTIMENTO) - LOC. MB")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1.500,00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=HYPERLINK("https://leilaoonline.net/index.php/lote/detalhe/312530", "36233")</f>
      </c>
      <c r="B170" s="4" t="s">
        <f>=HYPERLINK("https://leilaoonline.net/index.php/lote/detalhe/312530", " 5 GUINCHO GIRAFA - (PRÓXIMO SMART CALDA) - LOC. MB")</f>
      </c>
      <c r="C170" s="4" t="inlineStr">
        <is>
          <t>Vendido</t>
        </is>
      </c>
      <c r="D170" s="4" t="inlineStr">
        <is>
          <t>9</t>
        </is>
      </c>
      <c r="E170" s="5" t="inlineStr">
        <is>
          <t>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=HYPERLINK("https://leilaoonline.net/index.php/lote/detalhe/312521", "36234")</f>
      </c>
      <c r="B171" s="4" t="s">
        <f>=HYPERLINK("https://leilaoonline.net/index.php/lote/detalhe/312521", " COMPRESSOR - (PRÓXIMO SMART CALDA) - LOC. MB")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=HYPERLINK("https://leilaoonline.net/index.php/lote/detalhe/312526", "36235")</f>
      </c>
      <c r="B172" s="4" t="s">
        <f>=HYPERLINK("https://leilaoonline.net/index.php/lote/detalhe/312526", " FURADEIRA DE BANCADA - (PRÓXIMO SMART CALDA) - LOC. MB")</f>
      </c>
      <c r="C172" s="4" t="inlineStr">
        <is>
          <t>Vendido</t>
        </is>
      </c>
      <c r="D172" s="4" t="inlineStr">
        <is>
          <t>6</t>
        </is>
      </c>
      <c r="E172" s="5" t="inlineStr">
        <is>
          <t>2.750,00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=HYPERLINK("https://leilaoonline.net/index.php/lote/detalhe/312516", "36236")</f>
      </c>
      <c r="B173" s="4" t="s">
        <f>=HYPERLINK("https://leilaoonline.net/index.php/lote/detalhe/312516", " SEMI REBOQUE RANDON SR BA - ANO 2004/2004 - AZUL - FR14004009; (VENDA SOMENTE PARA COMPRADORES DO ESTADO DE SÃO PAULO) - (PRÓXIMO AO PÁTIO DESINVESTIMENTO) - LOC. MB")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10.000,00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=HYPERLINK("https://leilaoonline.net/index.php/lote/detalhe/312531", "36237")</f>
      </c>
      <c r="B174" s="4" t="s">
        <f>=HYPERLINK("https://leilaoonline.net/index.php/lote/detalhe/312531", " CARROCERIA BAÚ  - ANO 2012 - PAT.289416 - (PÁTIO DESINVESTIMENTO) - LOC. MB")</f>
      </c>
      <c r="C174" s="4" t="inlineStr">
        <is>
          <t>Vendido</t>
        </is>
      </c>
      <c r="D174" s="4" t="inlineStr">
        <is>
          <t>5</t>
        </is>
      </c>
      <c r="E174" s="5" t="inlineStr">
        <is>
          <t>4.000,00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=HYPERLINK("https://leilaoonline.net/index.php/lote/detalhe/312514", "36238")</f>
      </c>
      <c r="B175" s="4" t="s">
        <f>=HYPERLINK("https://leilaoonline.net/index.php/lote/detalhe/312514", "MOTORES INDUSTRIAIS, MARCAS: WEG, SEW, WL E MAUSA (APROXIMADAMENTE 100 PEÇAS) - (CENTRAL DE RESÍDUO) - LOC. MB")</f>
      </c>
      <c r="C175" s="4" t="inlineStr">
        <is>
          <t>Vendido</t>
        </is>
      </c>
      <c r="D175" s="4" t="inlineStr">
        <is>
          <t>135</t>
        </is>
      </c>
      <c r="E175" s="5" t="inlineStr">
        <is>
          <t>121.000,00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=HYPERLINK("https://leilaoonline.net/index.php/lote/detalhe/312515", "36239")</f>
      </c>
      <c r="B176" s="4" t="s">
        <f>=HYPERLINK("https://leilaoonline.net/index.php/lote/detalhe/312515", "CARRETA SERVICOS DIVERSOS - ANO 1998 - FR13003151 - (CENTRAL) - LOC. MB")</f>
      </c>
      <c r="C176" s="4" t="inlineStr">
        <is>
          <t>Vendido</t>
        </is>
      </c>
      <c r="D176" s="4" t="inlineStr">
        <is>
          <t>14</t>
        </is>
      </c>
      <c r="E176" s="5" t="inlineStr">
        <is>
          <t>5.750,00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=HYPERLINK("https://leilaoonline.net/index.php/lote/detalhe/312537", "36241")</f>
      </c>
      <c r="B177" s="4" t="s">
        <f>=HYPERLINK("https://leilaoonline.net/index.php/lote/detalhe/312537", "MOTORES INDUSTRIAIS, MARCAS: ABB, ARNO, BARDELLA, EQUACIONAL, SEW, WEG, SIEMENS, GHR, MINUZZI E WALTEC - (APROXIMADAMENTE 35 PEÇAS) - (DESINVESTIMENTOS) - LOC. VALE DO ROSÁRIO")</f>
      </c>
      <c r="C177" s="4" t="inlineStr">
        <is>
          <t>Vendido</t>
        </is>
      </c>
      <c r="D177" s="4" t="inlineStr">
        <is>
          <t>63</t>
        </is>
      </c>
      <c r="E177" s="5" t="inlineStr">
        <is>
          <t>53.000,00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=HYPERLINK("https://leilaoonline.net/index.php/lote/detalhe/312539", "36242")</f>
      </c>
      <c r="B178" s="4" t="s">
        <f>=HYPERLINK("https://leilaoonline.net/index.php/lote/detalhe/312539", " TRANSBORDO SANTA IZABEL TRIDEM 13T - ANO 2013 - FR11003734 - (DESINVESTIMENTOS/FUNDO USINA) - LOC. VALE DO ROSÁRIO")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=HYPERLINK("https://leilaoonline.net/index.php/lote/detalhe/312543", "36243")</f>
      </c>
      <c r="B179" s="4" t="s">
        <f>=HYPERLINK("https://leilaoonline.net/index.php/lote/detalhe/312543", " TRANSBORDO SANTA IZABEL TRIDEM 13T - ANO 2013 - FR11003696 - (DESINVESTIMENTOS/FUNDO USINA) - LOC. VALE DO ROSÁRIO")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=HYPERLINK("https://leilaoonline.net/index.php/lote/detalhe/312545", "36244")</f>
      </c>
      <c r="B180" s="4" t="s">
        <f>=HYPERLINK("https://leilaoonline.net/index.php/lote/detalhe/312545", " TRANSBORDO SANTA IZABEL TRIDEM 13T - ANO 2013  - FR11003695 - (DESINVESTIMENTOS/FUNDO USINA) - LOC. VALE DO ROSÁRIO")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=HYPERLINK("https://leilaoonline.net/index.php/lote/detalhe/312546", "36245")</f>
      </c>
      <c r="B181" s="4" t="s">
        <f>=HYPERLINK("https://leilaoonline.net/index.php/lote/detalhe/312546", " TRANSBORDO SANTA IZABEL TRIDEM 13T - ANO 2013 - FR11003702 - (DESINVESTIMENTOS/FUNDO USINA) - LOC. VALE DO ROSÁRIO")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15.000,00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=HYPERLINK("https://leilaoonline.net/index.php/lote/detalhe/312541", "36246")</f>
      </c>
      <c r="B182" s="4" t="s">
        <f>=HYPERLINK("https://leilaoonline.net/index.php/lote/detalhe/312541", " CARROCERIA COMBOIO - S/FR - (DESINVESTIMENTOS) - LOC. VALE DO ROSÁRIO")</f>
      </c>
      <c r="C182" s="4" t="inlineStr">
        <is>
          <t>Vendido</t>
        </is>
      </c>
      <c r="D182" s="4" t="inlineStr">
        <is>
          <t>2</t>
        </is>
      </c>
      <c r="E182" s="5" t="inlineStr">
        <is>
          <t>5.500,00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=HYPERLINK("https://leilaoonline.net/index.php/lote/detalhe/312540", "36247")</f>
      </c>
      <c r="B183" s="4" t="s">
        <f>=HYPERLINK("https://leilaoonline.net/index.php/lote/detalhe/312540", " COLHEDORA CASE 8800 - ANO 2017 - FR11002195 -  (DESINVESTIMENTOS) - LOC. VALE DO ROSÁRIO")</f>
      </c>
      <c r="C183" s="4" t="inlineStr">
        <is>
          <t>Vendido</t>
        </is>
      </c>
      <c r="D183" s="4" t="inlineStr">
        <is>
          <t>14</t>
        </is>
      </c>
      <c r="E183" s="5" t="inlineStr">
        <is>
          <t>43.000,00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=HYPERLINK("https://leilaoonline.net/index.php/lote/detalhe/312542", "36248")</f>
      </c>
      <c r="B184" s="4" t="s">
        <f>=HYPERLINK("https://leilaoonline.net/index.php/lote/detalhe/312542", " COLHEDORA CASE 8800 - ANO 2017 - FR11802285 -  (DESINVESTIMENTOS) - LOC. VALE DO ROSÁRIO")</f>
      </c>
      <c r="C184" s="4" t="inlineStr">
        <is>
          <t>Vendido</t>
        </is>
      </c>
      <c r="D184" s="4" t="inlineStr">
        <is>
          <t>3</t>
        </is>
      </c>
      <c r="E184" s="5" t="inlineStr">
        <is>
          <t>40.000,00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=HYPERLINK("https://leilaoonline.net/index.php/lote/detalhe/312547", "36249")</f>
      </c>
      <c r="B185" s="4" t="s">
        <f>=HYPERLINK("https://leilaoonline.net/index.php/lote/detalhe/312547", " COLHEDORA CASE A 8810 1L - ANO 2018 - FR11002208 -  (DESINVESTIMENTOS) - LOC. VALE DO ROSÁRIO")</f>
      </c>
      <c r="C185" s="4" t="inlineStr">
        <is>
          <t>Não vendido</t>
        </is>
      </c>
      <c r="D185" s="4" t="inlineStr">
        <is>
          <t>5</t>
        </is>
      </c>
      <c r="E185" s="5" t="inlineStr">
        <is>
          <t>80.000,00</t>
        </is>
      </c>
      <c r="F185" s="4" t="inlineStr">
        <is>
          <t>2500.00</t>
        </is>
      </c>
    </row>
    <row collapsed="false" customFormat="false" customHeight="false" hidden="false" ht="12.1" outlineLevel="0" r="186">
      <c r="A186" s="5" t="s">
        <f>=HYPERLINK("https://leilaoonline.net/index.php/lote/detalhe/312544", "36250")</f>
      </c>
      <c r="B186" s="4" t="s">
        <f>=HYPERLINK("https://leilaoonline.net/index.php/lote/detalhe/312544", " COLHEDORA CASE 8800 - ANO 2017 - FR11002199 -  (DESINVESTIMENTOS) - LOC. VALE DO ROSÁRIO")</f>
      </c>
      <c r="C186" s="4" t="inlineStr">
        <is>
          <t>Vendido</t>
        </is>
      </c>
      <c r="D186" s="4" t="inlineStr">
        <is>
          <t>5</t>
        </is>
      </c>
      <c r="E186" s="5" t="inlineStr">
        <is>
          <t>42.000,00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=HYPERLINK("https://leilaoonline.net/index.php/lote/detalhe/312549", "36251")</f>
      </c>
      <c r="B187" s="4" t="s">
        <f>=HYPERLINK("https://leilaoonline.net/index.php/lote/detalhe/312549", " TRANSBORDO CIVEMASA TRIDEM 13T - ANO 2008 - FR9004102 - (DESINVESTIMENTOS/FUNDO USINA) - LOC. VALE DO ROSÁRIO")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=HYPERLINK("https://leilaoonline.net/index.php/lote/detalhe/312550", "36252")</f>
      </c>
      <c r="B188" s="4" t="s">
        <f>=HYPERLINK("https://leilaoonline.net/index.php/lote/detalhe/312550", " TRANSBORDO SANTA IZABEL TRIDEM 13T - ANO 2014 - FR11003749 - (DESINVESTIMENTOS/FUNDO USINA) - LOC. VALE DO ROSÁRIO")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=HYPERLINK("https://leilaoonline.net/index.php/lote/detalhe/312551", "36253")</f>
      </c>
      <c r="B189" s="4" t="s">
        <f>=HYPERLINK("https://leilaoonline.net/index.php/lote/detalhe/312551", " TRANSBORDO SANTA IZABEL TRIDEM 13T - ANO 2013 - FR11003683 - (DESINVESTIMENTOS/FUNDO USINA) - LOC. VALE DO ROSÁRIO")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=HYPERLINK("https://leilaoonline.net/index.php/lote/detalhe/312553", "36254")</f>
      </c>
      <c r="B190" s="4" t="s">
        <f>=HYPERLINK("https://leilaoonline.net/index.php/lote/detalhe/312553", " TRANSBORDO SANTA IZABEL TRIDEM 13T - ANO 2013 - FR11003725 - (DESINVESTIMENTOS/FUNDO USINA) - LOC. VALE DO ROSÁRIO")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=HYPERLINK("https://leilaoonline.net/index.php/lote/detalhe/312555", "36255")</f>
      </c>
      <c r="B191" s="4" t="s">
        <f>=HYPERLINK("https://leilaoonline.net/index.php/lote/detalhe/312555", " TRANSBORDO SANTA IZABEL TRIDEM 13T - ANO 2013 - FR11003684 - (DESINVESTIMENTOS/FUNDO USINA) - LOC. VALE DO ROSÁRIO")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=HYPERLINK("https://leilaoonline.net/index.php/lote/detalhe/312554", "36256")</f>
      </c>
      <c r="B192" s="4" t="s">
        <f>=HYPERLINK("https://leilaoonline.net/index.php/lote/detalhe/312554", " TRANSBORDO SANTA IZABEL TRIDEM 13T - ANO 2013 - FR11003715 - (DESINVESTIMENTOS/FUNDO USINA) - LOC. VALE DO ROSÁRIO")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=HYPERLINK("https://leilaoonline.net/index.php/lote/detalhe/312552", "36257")</f>
      </c>
      <c r="B193" s="4" t="s">
        <f>=HYPERLINK("https://leilaoonline.net/index.php/lote/detalhe/312552", " TRANSBORDO SANTA IZABEL TRIDEM 13T - ANO 2013 - FR11003718 - (DESINVESTIMENTOS/FUNDO USINA) - LOC. VALE DO ROSÁRIO")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=HYPERLINK("https://leilaoonline.net/index.php/lote/detalhe/312548", "36258")</f>
      </c>
      <c r="B194" s="4" t="s">
        <f>=HYPERLINK("https://leilaoonline.net/index.php/lote/detalhe/312548", " TRANSBORDO SANTA IZABEL TRIDEM 13T - ANO 2013 - FR11003721 - (DESINVESTIMENTOS/FUNDO USINA) - LOC. VALE DO ROSÁRIO")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15.000,00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=HYPERLINK("https://leilaoonline.net/index.php/lote/detalhe/312556", "36259")</f>
      </c>
      <c r="B195" s="4" t="s">
        <f>=HYPERLINK("https://leilaoonline.net/index.php/lote/detalhe/312556", " TRANSBORDO SANTA IZABEL TRIDEM 13T - ANO 2013 - FR11003680 - (DESINVESTIMENTOS/FUNDO USINA) - LOC. VALE DO ROSÁRIO")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15.000,00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=HYPERLINK("https://leilaoonline.net/index.php/lote/detalhe/312512", "36260")</f>
      </c>
      <c r="B196" s="4" t="s">
        <f>=HYPERLINK("https://leilaoonline.net/index.php/lote/detalhe/312512", "2 SUCATAS DE REBOQUE BANDEIRANTES JF1 500 - ANO 2013/2013 - CINZA - FR92842/FR92847 - (VENDA SEM DOCUMENTO) - (PÁTIO 1 DESIVESTIMENTO) - LOC. JUNQUEIRA")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=HYPERLINK("https://leilaoonline.net/index.php/lote/detalhe/312523", "36261")</f>
      </c>
      <c r="B197" s="4" t="s">
        <f>=HYPERLINK("https://leilaoonline.net/index.php/lote/detalhe/312523", " SUCATA DE REBOQUE BANDEIRANTES JF1 500 - ANO 2013/2013 - CINZA - FR92839 - (PÁTIO 1 DESIVESTIMENTO) - LOC. JUNQUEIRA")</f>
      </c>
      <c r="C197" s="4" t="inlineStr">
        <is>
          <t>Vendido</t>
        </is>
      </c>
      <c r="D197" s="4" t="inlineStr">
        <is>
          <t>4</t>
        </is>
      </c>
      <c r="E197" s="5" t="inlineStr">
        <is>
          <t>1.600,00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=HYPERLINK("https://leilaoonline.net/index.php/lote/detalhe/312522", "36263")</f>
      </c>
      <c r="B198" s="4" t="s">
        <f>=HYPERLINK("https://leilaoonline.net/index.php/lote/detalhe/312522", " SUCATA DE REBOQUE BANDEIRANTES JF1 500 - ANO 2013/2013 - CINZA - FR92838 - (VENDA SEM DOCUMENTO) - (PÁTIO 1 DESIVESTIMENTO) - LOC. JUNQUEIRA")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1.200,00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=HYPERLINK("https://leilaoonline.net/index.php/lote/detalhe/312519", "36264")</f>
      </c>
      <c r="B199" s="4" t="s">
        <f>=HYPERLINK("https://leilaoonline.net/index.php/lote/detalhe/312519", " TRATOR JOHN DEERE 7225J - ANO 2016 - FR93354 - (DESINVESTIMENTO) - LOC. JUNQUEIRA")</f>
      </c>
      <c r="C199" s="4" t="inlineStr">
        <is>
          <t>Não vendido</t>
        </is>
      </c>
      <c r="D199" s="4" t="inlineStr">
        <is>
          <t>19</t>
        </is>
      </c>
      <c r="E199" s="5" t="inlineStr">
        <is>
          <t>77.500,00</t>
        </is>
      </c>
      <c r="F199" s="4" t="inlineStr">
        <is>
          <t>1500.00</t>
        </is>
      </c>
    </row>
    <row collapsed="false" customFormat="false" customHeight="false" hidden="false" ht="12.1" outlineLevel="0" r="200">
      <c r="A200" s="5" t="s">
        <f>=HYPERLINK("https://leilaoonline.net/index.php/lote/detalhe/312529", "36265")</f>
      </c>
      <c r="B200" s="4" t="s">
        <f>=HYPERLINK("https://leilaoonline.net/index.php/lote/detalhe/312529", " TRATOR JOHN DEERE 7225J - ANO 2016 - FR115685 - (DESINVESTIMENTO) - LOC. JUNQUEIRA")</f>
      </c>
      <c r="C200" s="4" t="inlineStr">
        <is>
          <t>Não vendido</t>
        </is>
      </c>
      <c r="D200" s="4" t="inlineStr">
        <is>
          <t>25</t>
        </is>
      </c>
      <c r="E200" s="5" t="inlineStr">
        <is>
          <t>86.500,00</t>
        </is>
      </c>
      <c r="F200" s="4" t="inlineStr">
        <is>
          <t>1500.00</t>
        </is>
      </c>
    </row>
    <row collapsed="false" customFormat="false" customHeight="false" hidden="false" ht="12.1" outlineLevel="0" r="201">
      <c r="A201" s="5" t="s">
        <f>=HYPERLINK("https://leilaoonline.net/index.php/lote/detalhe/312528", "36266")</f>
      </c>
      <c r="B201" s="4" t="s">
        <f>=HYPERLINK("https://leilaoonline.net/index.php/lote/detalhe/312528", " TRATOR JOHN DEERE 7225J - ANO 2016 - FR93353 - (DESINVESTIMENTO) - LOC. JUNQUEIRA")</f>
      </c>
      <c r="C201" s="4" t="inlineStr">
        <is>
          <t>Não vendido</t>
        </is>
      </c>
      <c r="D201" s="4" t="inlineStr">
        <is>
          <t>33</t>
        </is>
      </c>
      <c r="E201" s="5" t="inlineStr">
        <is>
          <t>88.000,00</t>
        </is>
      </c>
      <c r="F201" s="4" t="inlineStr">
        <is>
          <t>1500.00</t>
        </is>
      </c>
    </row>
    <row collapsed="false" customFormat="false" customHeight="false" hidden="false" ht="12.1" outlineLevel="0" r="202">
      <c r="A202" s="5" t="s">
        <f>=HYPERLINK("https://leilaoonline.net/index.php/lote/detalhe/311522", "36300")</f>
      </c>
      <c r="B202" s="4" t="s">
        <f>=HYPERLINK("https://leilaoonline.net/index.php/lote/detalhe/311522", " ENXADA ROTATIVA - FR92693 - LOC. BONFIM")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=HYPERLINK("https://leilaoonline.net/index.php/lote/detalhe/311514", "36301")</f>
      </c>
      <c r="B203" s="4" t="s">
        <f>=HYPERLINK("https://leilaoonline.net/index.php/lote/detalhe/311514", " 1 CENTRÍFUGA MAUSA; E 2 MÁQUINAS DE SOLDA  - PAT.096213 - (BARRACÃO MOR) - LOC. BONFIM ")</f>
      </c>
      <c r="C203" s="4" t="inlineStr">
        <is>
          <t>Vendido</t>
        </is>
      </c>
      <c r="D203" s="4" t="inlineStr">
        <is>
          <t>41</t>
        </is>
      </c>
      <c r="E203" s="5" t="inlineStr">
        <is>
          <t>22.500,00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=HYPERLINK("https://leilaoonline.net/index.php/lote/detalhe/311516", "36303")</f>
      </c>
      <c r="B204" s="4" t="s">
        <f>=HYPERLINK("https://leilaoonline.net/index.php/lote/detalhe/311516", " ENXADA ROTATIVA CH4000 - FR436009 - LOC. SANTA CÂNDIDA")</f>
      </c>
      <c r="C204" s="4" t="inlineStr">
        <is>
          <t>Vendido</t>
        </is>
      </c>
      <c r="D204" s="4" t="inlineStr">
        <is>
          <t>13</t>
        </is>
      </c>
      <c r="E204" s="5" t="inlineStr">
        <is>
          <t>8.000,00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=HYPERLINK("https://leilaoonline.net/index.php/lote/detalhe/311518", "36304")</f>
      </c>
      <c r="B205" s="4" t="s">
        <f>=HYPERLINK("https://leilaoonline.net/index.php/lote/detalhe/311518", " DISTRIBUIDORA DE TORTA ANTONIOSI DT1102 - ANO 2018 - FR20890 - LOC. SANTA CÂNDIDA")</f>
      </c>
      <c r="C205" s="4" t="inlineStr">
        <is>
          <t>Vendido</t>
        </is>
      </c>
      <c r="D205" s="4" t="inlineStr">
        <is>
          <t>14</t>
        </is>
      </c>
      <c r="E205" s="5" t="inlineStr">
        <is>
          <t>11.500,00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=HYPERLINK("https://leilaoonline.net/index.php/lote/detalhe/311515", "36305")</f>
      </c>
      <c r="B206" s="4" t="s">
        <f>=HYPERLINK("https://leilaoonline.net/index.php/lote/detalhe/311515", " SULCADOR - FR426026 - LOC. SANTA CÂNDIDA")</f>
      </c>
      <c r="C206" s="4" t="inlineStr">
        <is>
          <t>Vendido</t>
        </is>
      </c>
      <c r="D206" s="4" t="inlineStr">
        <is>
          <t>7</t>
        </is>
      </c>
      <c r="E206" s="5" t="inlineStr">
        <is>
          <t>5.000,00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=HYPERLINK("https://leilaoonline.net/index.php/lote/detalhe/311521", "36306")</f>
      </c>
      <c r="B207" s="4" t="s">
        <f>=HYPERLINK("https://leilaoonline.net/index.php/lote/detalhe/311521", "1 SULCADOR; PORTAS/VIDRO, JANELA; CAIXA; E CAPÔ DE TRATOR CASE - FR426029 - LOC. SANTA CÂNDIDA")</f>
      </c>
      <c r="C207" s="4" t="inlineStr">
        <is>
          <t>Vendido</t>
        </is>
      </c>
      <c r="D207" s="4" t="inlineStr">
        <is>
          <t>18</t>
        </is>
      </c>
      <c r="E207" s="5" t="inlineStr">
        <is>
          <t>10.500,00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=HYPERLINK("https://leilaoonline.net/index.php/lote/detalhe/311526", "36307")</f>
      </c>
      <c r="B208" s="4" t="s">
        <f>=HYPERLINK("https://leilaoonline.net/index.php/lote/detalhe/311526", "APROX. 100 ITENS ENTRE EXTINTORES E MAGUEIRAS - LOC. BARRA")</f>
      </c>
      <c r="C208" s="4" t="inlineStr">
        <is>
          <t>Não vendido</t>
        </is>
      </c>
      <c r="D208" s="4" t="inlineStr">
        <is>
          <t>2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=HYPERLINK("https://leilaoonline.net/index.php/lote/detalhe/311523", "36308")</f>
      </c>
      <c r="B209" s="4" t="s">
        <f>=HYPERLINK("https://leilaoonline.net/index.php/lote/detalhe/311523", "BORRACHAS; 3 MÁQUINAS DE SOLDA; 4 RADIADORES; PAINEL; SAPATA; PISTÕES; CANTONEIRAS/ OUTROS; E PARTES/ PEÇAS DE TRATOR JD., EM CIMA DE APROX. 15 PALLETES - (VENDA COMO SUCATA) -LOC. BARRA")</f>
      </c>
      <c r="C209" s="4" t="inlineStr">
        <is>
          <t>Vendido</t>
        </is>
      </c>
      <c r="D209" s="4" t="inlineStr">
        <is>
          <t>16</t>
        </is>
      </c>
      <c r="E209" s="5" t="inlineStr">
        <is>
          <t>9.500,00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=HYPERLINK("https://leilaoonline.net/index.php/lote/detalhe/311512", "36309")</f>
      </c>
      <c r="B210" s="4" t="s">
        <f>=HYPERLINK("https://leilaoonline.net/index.php/lote/detalhe/311512", " TRANSBORDO COM TANQUE DE FIBRA - FR47031 - LOC. BARRA")</f>
      </c>
      <c r="C210" s="4" t="inlineStr">
        <is>
          <t>Não vendido</t>
        </is>
      </c>
      <c r="D210" s="4" t="inlineStr">
        <is>
          <t>25</t>
        </is>
      </c>
      <c r="E210" s="5" t="inlineStr">
        <is>
          <t>17.000,00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=HYPERLINK("https://leilaoonline.net/index.php/lote/detalhe/310778", "36609")</f>
      </c>
      <c r="B211" s="4" t="s">
        <f>=HYPERLINK("https://leilaoonline.net/index.php/lote/detalhe/310778", "GRADE AGROMATÃO; ANO 2019. - FR103135. - LOC. JUNQUEIRA ")</f>
      </c>
      <c r="C211" s="4" t="inlineStr">
        <is>
          <t>Vendido</t>
        </is>
      </c>
      <c r="D211" s="4" t="inlineStr">
        <is>
          <t>2</t>
        </is>
      </c>
      <c r="E211" s="5" t="inlineStr">
        <is>
          <t>1.250,00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=HYPERLINK("https://leilaoonline.net/index.php/lote/detalhe/312517", "36615")</f>
      </c>
      <c r="B212" s="4" t="s">
        <f>=HYPERLINK("https://leilaoonline.net/index.php/lote/detalhe/312517", "TRANSFORMADORES DE CORRENTE AREVA KIG-24. - (APROX. 08 UNIDADES) - (CENTRAL) - LOC. MB")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1.500,00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=HYPERLINK("https://leilaoonline.net/index.php/lote/detalhe/312532", "36616")</f>
      </c>
      <c r="B213" s="4" t="s">
        <f>=HYPERLINK("https://leilaoonline.net/index.php/lote/detalhe/312532", " CARROCERIA/ CARRETA - S/FR - (PÁTIO CARRETA) - LOC. SANTA ELISA")</f>
      </c>
      <c r="C213" s="4" t="inlineStr">
        <is>
          <t>Vendido</t>
        </is>
      </c>
      <c r="D213" s="4" t="inlineStr">
        <is>
          <t>17</t>
        </is>
      </c>
      <c r="E213" s="5" t="inlineStr">
        <is>
          <t>10.500,00</t>
        </is>
      </c>
      <c r="F2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2026-04-05T14:30:52.00Z</dcterms:created>
  <dc:creator>Tellks Tecnologia</dc:creator>
  <cp:revision>0</cp:revision>
</cp:coreProperties>
</file>